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'Hoja1'!$A$6:$V$38</definedName>
    <definedName name="Z_02631DCD_2FBE_45C3_B9C8_E4E6C75B79FF_.wvu.FilterData" localSheetId="0" hidden="1">'Hoja1'!$A$6:$V$38</definedName>
    <definedName name="Z_07C76F54_ABFB_4E10_9B5F_35D3A35359ED_.wvu.FilterData" localSheetId="0" hidden="1">'Hoja1'!$A$6:$V$38</definedName>
    <definedName name="Z_0D31F655_5733_48AE_BE57_1767ABBE4C2A_.wvu.FilterData" localSheetId="0" hidden="1">'Hoja1'!$A$6:$V$38</definedName>
    <definedName name="Z_11A45860_46FE_474C_A002_6DEDD317338C_.wvu.FilterData" localSheetId="0" hidden="1">'Hoja1'!$A$6:$V$38</definedName>
    <definedName name="Z_124D8739_140E_43A6_A196_196C1040A645_.wvu.FilterData" localSheetId="0" hidden="1">'Hoja1'!$A$6:$V$38</definedName>
    <definedName name="Z_13725349_A8C5_4DDC_B1FF_8AB741DD1F45_.wvu.FilterData" localSheetId="0" hidden="1">'Hoja1'!$A$6:$V$38</definedName>
    <definedName name="Z_20EDDE69_BD8D_4F4D_ABAD_A7135ABECD3D_.wvu.FilterData" localSheetId="0" hidden="1">'Hoja1'!$A$6:$V$38</definedName>
    <definedName name="Z_210856A3_9B79_4A1D_84D8_B66CA2C99A5C_.wvu.FilterData" localSheetId="0" hidden="1">'Hoja1'!$A$6:$V$38</definedName>
    <definedName name="Z_24B67CE1_0682_43DF_BB56_CC863B301C13_.wvu.FilterData" localSheetId="0" hidden="1">'Hoja1'!$A$6:$V$38</definedName>
    <definedName name="Z_29F476CF_6413_4DCA_A298_829BC5E280C2_.wvu.FilterData" localSheetId="0" hidden="1">'Hoja1'!$A$6:$V$38</definedName>
    <definedName name="Z_2D809659_7630_491B_AFFF_2C1DBC4A78D8_.wvu.FilterData" localSheetId="0" hidden="1">'Hoja1'!$A$6:$V$38</definedName>
    <definedName name="Z_2FF26ADE_C482_42FB_B1B1_D87A743A30C5_.wvu.FilterData" localSheetId="0" hidden="1">'Hoja1'!$A$6:$V$38</definedName>
    <definedName name="Z_31A8B823_FD1B_433C_861F_20D043304B1A_.wvu.FilterData" localSheetId="0" hidden="1">'Hoja1'!$A$6:$V$38</definedName>
    <definedName name="Z_31D8BE22_4F30_4C77_999F_94536DF277F5_.wvu.FilterData" localSheetId="0" hidden="1">'Hoja1'!$A$6:$V$38</definedName>
    <definedName name="Z_358C0C46_878C_43C1_929B_D1A65A229698_.wvu.FilterData" localSheetId="0" hidden="1">'Hoja1'!$A$6:$Z$38</definedName>
    <definedName name="Z_3C11BC83_139A_4458_A9EF_D7623D96C67A_.wvu.FilterData" localSheetId="0" hidden="1">'Hoja1'!$A$6:$V$38</definedName>
    <definedName name="Z_3CA84B38_6CAA_4417_AA5E_5B5857E00E78_.wvu.FilterData" localSheetId="0" hidden="1">'Hoja1'!$A$6:$V$38</definedName>
    <definedName name="Z_3CAAF006_D795_47AF_B6AE_E89B7EC8A2F9_.wvu.FilterData" localSheetId="0" hidden="1">'Hoja1'!$A$6:$V$38</definedName>
    <definedName name="Z_4033D138_F02E_4E5E_97C0_11475E1293CB_.wvu.FilterData" localSheetId="0" hidden="1">'Hoja1'!$A$6:$V$38</definedName>
    <definedName name="Z_41916DDB_80A5_4B0F_B0EC_33FCACC135E6_.wvu.FilterData" localSheetId="0" hidden="1">'Hoja1'!$A$6:$V$38</definedName>
    <definedName name="Z_49509633_582F_4F71_9DCF_239ECA54FE05_.wvu.FilterData" localSheetId="0" hidden="1">'Hoja1'!$A$6:$V$38</definedName>
    <definedName name="Z_4AB7EBE9_5153_421C_9BE7_BA04F397BB75_.wvu.FilterData" localSheetId="0" hidden="1">'Hoja1'!$A$6:$V$38</definedName>
    <definedName name="Z_5493A6E0_1D32_4504_8DAB_36DC08159FFD_.wvu.FilterData" localSheetId="0" hidden="1">'Hoja1'!$A$6:$V$38</definedName>
    <definedName name="Z_57AB817A_0636_4892_8568_75BBE91A992B_.wvu.FilterData" localSheetId="0" hidden="1">'Hoja1'!$A$6:$V$38</definedName>
    <definedName name="Z_5CA35235_0C41_47C1_972E_4D263FC1FAB5_.wvu.FilterData" localSheetId="0" hidden="1">'Hoja1'!$A$6:$V$38</definedName>
    <definedName name="Z_67A086B3_9616_4573_AEEB_64D2E0870C4C_.wvu.FilterData" localSheetId="0" hidden="1">'Hoja1'!$A$6:$V$38</definedName>
    <definedName name="Z_688D25CD_98A9_47AE_B353_1B3956D95486_.wvu.FilterData" localSheetId="0" hidden="1">'Hoja1'!$A$6:$V$38</definedName>
    <definedName name="Z_7165841C_8D13_4236_82C9_FEDA3871F571_.wvu.FilterData" localSheetId="0" hidden="1">'Hoja1'!$A$6:$V$38</definedName>
    <definedName name="Z_7ACEC2DD_332B_400B_8903_0EA32A8A097C_.wvu.FilterData" localSheetId="0" hidden="1">'Hoja1'!$A$6:$V$38</definedName>
    <definedName name="Z_7C68E384_21BF_4863_BCB0_A14B212BE09B_.wvu.FilterData" localSheetId="0" hidden="1">'Hoja1'!$A$6:$V$38</definedName>
    <definedName name="Z_7F9FE5E2_4887_4B54_995A_F31A8FA0C7B8_.wvu.FilterData" localSheetId="0" hidden="1">'Hoja1'!$A$6:$V$38</definedName>
    <definedName name="Z_815607D4_EF82_4438_8BFC_3A3317071FA0_.wvu.FilterData" localSheetId="0" hidden="1">'Hoja1'!$A$6:$V$38</definedName>
    <definedName name="Z_83E34B7C_6DC6_40CD_B1D8_43347BDAB13F_.wvu.FilterData" localSheetId="0" hidden="1">'Hoja1'!$A$6:$V$38</definedName>
    <definedName name="Z_8621D34A_B532_4BFA_AC76_DACAB94EC184_.wvu.FilterData" localSheetId="0" hidden="1">'Hoja1'!$A$6:$V$38</definedName>
    <definedName name="Z_8FA34525_8549_4A16_8D0D_3325D4647030_.wvu.FilterData" localSheetId="0" hidden="1">'Hoja1'!$A$6:$V$38</definedName>
    <definedName name="Z_8FEC3912_7EEA_46E5_B6A3_740081B2C21E_.wvu.FilterData" localSheetId="0" hidden="1">'Hoja1'!$A$6:$V$38</definedName>
    <definedName name="Z_92453F9F_A6D7_4F47_B2DC_75E9EE7494D2_.wvu.FilterData" localSheetId="0" hidden="1">'Hoja1'!$A$6:$V$38</definedName>
    <definedName name="Z_93F4D63D_0469_4601_8839_66DFDE7284CF_.wvu.FilterData" localSheetId="0" hidden="1">'Hoja1'!$A$6:$V$38</definedName>
    <definedName name="Z_A350A8BA_5DE2_419C_ADD5_E6760259349F_.wvu.FilterData" localSheetId="0" hidden="1">'Hoja1'!$A$6:$V$38</definedName>
    <definedName name="Z_A518835E_ACAD_4CEE_A086_2C93B855E70D_.wvu.FilterData" localSheetId="0" hidden="1">'Hoja1'!$A$6:$V$38</definedName>
    <definedName name="Z_A587C552_A03B_4AC8_9EE4_E883E190A8AC_.wvu.FilterData" localSheetId="0" hidden="1">'Hoja1'!$A$6:$V$38</definedName>
    <definedName name="Z_ABCC65F4_21BC_4412_9FEC_E30BBDC6D04D_.wvu.FilterData" localSheetId="0" hidden="1">'Hoja1'!$A$6:$V$38</definedName>
    <definedName name="Z_B081BC37_6EEB_45A8_8E96_DE3A4EF8F818_.wvu.FilterData" localSheetId="0" hidden="1">'Hoja1'!$A$6:$V$38</definedName>
    <definedName name="Z_B132B81F_0344_4ACA_BA92_DC2BDE6132B8_.wvu.FilterData" localSheetId="0" hidden="1">'Hoja1'!$A$6:$V$38</definedName>
    <definedName name="Z_B4597CA2_6894_4CDF_AE3D_58134BCE08FB_.wvu.FilterData" localSheetId="0" hidden="1">'Hoja1'!$A$6:$V$38</definedName>
    <definedName name="Z_B6D66003_497F_46B4_BABB_D7229C6F44A9_.wvu.FilterData" localSheetId="0" hidden="1">'Hoja1'!$A$6:$V$38</definedName>
    <definedName name="Z_BFF791EF_C68F_41CE_9A86_62EC5FC9FB1F_.wvu.FilterData" localSheetId="0" hidden="1">'Hoja1'!$A$6:$V$38</definedName>
    <definedName name="Z_C12DA014_78A9_4415_9D9C_53BE4A668920_.wvu.FilterData" localSheetId="0" hidden="1">'Hoja1'!$A$6:$V$38</definedName>
    <definedName name="Z_C3C3203B_8290_4555_B649_E16E48E9C7CC_.wvu.FilterData" localSheetId="0" hidden="1">'Hoja1'!$A$6:$V$38</definedName>
    <definedName name="Z_C5787558_4554_4DC0_9D61_0139A77F001E_.wvu.FilterData" localSheetId="0" hidden="1">'Hoja1'!$A$6:$V$38</definedName>
    <definedName name="Z_CB20D578_3502_45A6_A3CA_EB85BAAF25C5_.wvu.FilterData" localSheetId="0" hidden="1">'Hoja1'!$A$6:$V$38</definedName>
    <definedName name="Z_CD00AA12_BC50_4601_8BC9_79C4E1C3F75E_.wvu.FilterData" localSheetId="0" hidden="1">'Hoja1'!$A$6:$Z$38</definedName>
    <definedName name="Z_CD3200B4_97E2_4485_919F_BD0A6F90C489_.wvu.FilterData" localSheetId="0" hidden="1">'Hoja1'!$A$6:$V$38</definedName>
    <definedName name="Z_CD33B25B_FC76_41DB_8BCB_6B1694E1D8EA_.wvu.FilterData" localSheetId="0" hidden="1">'Hoja1'!$A$6:$V$38</definedName>
    <definedName name="Z_D19034E0_6191_47B4_8706_1EADE234D5F7_.wvu.FilterData" localSheetId="0" hidden="1">'Hoja1'!$A$6:$V$38</definedName>
    <definedName name="Z_DF7F5A00_B3F1_4E4C_A73E_B13297204159_.wvu.FilterData" localSheetId="0" hidden="1">'Hoja1'!$A$6:$V$38</definedName>
    <definedName name="Z_E403ADC6_5C50_4CE5_953A_870B5C5DEB77_.wvu.FilterData" localSheetId="0" hidden="1">'Hoja1'!$A$6:$V$38</definedName>
    <definedName name="Z_E410FEAA_082E_4377_8290_34A759FB76C1_.wvu.FilterData" localSheetId="0" hidden="1">'Hoja1'!$A$6:$V$38</definedName>
    <definedName name="Z_EBD74FC1_A497_4058_91ED_AB085F8C7413_.wvu.FilterData" localSheetId="0" hidden="1">'Hoja1'!$A$6:$V$38</definedName>
    <definedName name="Z_EBD9B625_6052_4723_A4B5_EFA2568220EE_.wvu.FilterData" localSheetId="0" hidden="1">'Hoja1'!$A$6:$V$38</definedName>
    <definedName name="Z_EC9B266E_7DEC_4E52_BEAD_0305FC8A4EAF_.wvu.FilterData" localSheetId="0" hidden="1">'Hoja1'!$A$6:$V$38</definedName>
    <definedName name="Z_ECCEFB19_4AF4_4B81_B49D_3D5F8C4D6A07_.wvu.FilterData" localSheetId="0" hidden="1">'Hoja1'!$A$6:$V$38</definedName>
    <definedName name="Z_F0286229_8701_43FE_B9AB_ACB1DBC9B273_.wvu.FilterData" localSheetId="0" hidden="1">'Hoja1'!$A$6:$V$38</definedName>
    <definedName name="Z_F0EE1A38_D715_415D_9E0E_5C367CFF63E3_.wvu.FilterData" localSheetId="0" hidden="1">'Hoja1'!$A$6:$V$38</definedName>
    <definedName name="Z_F17381D4_D4EE_468A_8543_67F38D5DE3DF_.wvu.FilterData" localSheetId="0" hidden="1">'Hoja1'!$A$6:$V$38</definedName>
    <definedName name="Z_F2BD79D2_07C2_4E2F_8418_1289C4C296C2_.wvu.FilterData" localSheetId="0" hidden="1">'Hoja1'!$A$6:$V$38</definedName>
    <definedName name="Z_F38ECB42_3AEC_491C_9A6A_17888CF4D669_.wvu.FilterData" localSheetId="0" hidden="1">'Hoja1'!$A$6:$V$38</definedName>
    <definedName name="Z_F8F5EB6E_7E45_4AA7_9EC0_298AFD441E51_.wvu.FilterData" localSheetId="0" hidden="1">'Hoja1'!$A$6:$V$38</definedName>
    <definedName name="Z_F9FA097E_2941_445B_9686_7EDBBACB70BC_.wvu.FilterData" localSheetId="0" hidden="1">'Hoja1'!$A$6:$V$38</definedName>
    <definedName name="Z_FB244C91_ABC6_4B59_BA8A_F9C97ECE66ED_.wvu.FilterData" localSheetId="0" hidden="1">'Hoja1'!$A$6:$V$38</definedName>
    <definedName name="Z_FC990234_4083_45FD_BA1F_A27BEAFE3FE3_.wvu.FilterData" localSheetId="0" hidden="1">'Hoja1'!$A$6:$V$38</definedName>
    <definedName name="Z_FEFBE915_F10D_449E_B7B8_B5D391648E94_.wvu.FilterData" localSheetId="0" hidden="1">'Hoja1'!$A$6:$V$38</definedName>
  </definedNames>
  <calcPr fullCalcOnLoad="1"/>
</workbook>
</file>

<file path=xl/sharedStrings.xml><?xml version="1.0" encoding="utf-8"?>
<sst xmlns="http://schemas.openxmlformats.org/spreadsheetml/2006/main" count="599" uniqueCount="300">
  <si>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</si>
  <si>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</si>
  <si>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</si>
  <si>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</si>
  <si>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</si>
  <si>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</si>
  <si>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</si>
  <si>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</si>
  <si>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</si>
  <si>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</si>
  <si>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</si>
  <si>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</si>
  <si>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</si>
  <si>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</si>
  <si>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</si>
  <si>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</si>
  <si>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</si>
  <si>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</si>
  <si>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</si>
  <si>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</si>
  <si>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</si>
  <si>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</si>
  <si>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</si>
  <si>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</si>
  <si>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</si>
  <si>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</si>
  <si>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</si>
  <si>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</si>
  <si>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</si>
  <si>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</si>
  <si>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</si>
  <si>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</si>
  <si>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</si>
  <si>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</si>
  <si>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</si>
  <si>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</si>
  <si>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</si>
  <si>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</si>
  <si>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</si>
  <si>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</si>
  <si>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</si>
  <si>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</si>
  <si>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</si>
  <si>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</si>
  <si>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</si>
  <si>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</si>
  <si>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</si>
  <si>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</si>
  <si>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</si>
  <si>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</si>
  <si>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</si>
  <si>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</si>
  <si>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</si>
  <si>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</si>
  <si>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</si>
  <si>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</si>
  <si>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</si>
  <si>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</si>
  <si>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</si>
  <si>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</si>
  <si>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</si>
  <si>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</si>
  <si>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</si>
  <si>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</si>
  <si>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</si>
  <si>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</si>
  <si>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</si>
  <si>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</si>
  <si>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</si>
  <si>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</si>
  <si>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</si>
  <si>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</si>
  <si>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</si>
  <si>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</si>
  <si>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</si>
  <si>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</si>
  <si>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</si>
  <si>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</si>
  <si>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</si>
  <si>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</si>
  <si>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</si>
  <si>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</si>
  <si>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</si>
  <si>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</si>
  <si>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</si>
  <si>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</si>
  <si>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</si>
  <si>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</si>
  <si>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</si>
  <si>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</si>
  <si>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</si>
  <si>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</si>
  <si>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</si>
  <si>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</si>
  <si>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</si>
  <si>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</si>
  <si>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</si>
  <si>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</si>
  <si>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</si>
  <si>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</si>
  <si>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</si>
  <si>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</si>
  <si>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</si>
  <si>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</si>
  <si>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</si>
  <si>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</si>
  <si>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</si>
  <si>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</si>
  <si>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</si>
  <si>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</si>
  <si>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</si>
  <si>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</si>
  <si>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</si>
  <si>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</si>
  <si>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</si>
  <si>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</si>
  <si>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</si>
  <si>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</si>
  <si>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</si>
  <si>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</si>
  <si>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</si>
  <si>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</si>
  <si>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</si>
  <si>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</si>
  <si>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</si>
  <si>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</si>
  <si>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</si>
  <si>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</si>
  <si>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</si>
  <si>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</si>
  <si>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</si>
  <si>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</si>
  <si>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</si>
  <si>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</si>
  <si>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</si>
  <si>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</si>
  <si>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</si>
  <si>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</si>
  <si>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</si>
  <si>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</si>
  <si>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</si>
  <si>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</si>
  <si>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</si>
  <si>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</si>
  <si>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</si>
  <si>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</si>
  <si>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</si>
  <si>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</si>
  <si>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</si>
  <si>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</si>
  <si>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</si>
  <si>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</si>
  <si>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</si>
  <si>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</si>
  <si>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</si>
  <si>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</si>
  <si>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</si>
  <si>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</si>
  <si>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</si>
  <si>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</si>
  <si>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</si>
  <si>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</si>
  <si>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</si>
  <si>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</si>
  <si>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</si>
  <si>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</si>
  <si>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</si>
  <si>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</si>
  <si>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</si>
  <si>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</si>
  <si>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</si>
  <si>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</si>
  <si>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</si>
  <si>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</si>
  <si>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</si>
  <si>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</si>
  <si>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</si>
  <si>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</si>
  <si>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</si>
  <si>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</si>
  <si>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</si>
  <si>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</si>
  <si>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</si>
  <si>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(No. DE ENCUESTAS CON CALIFICACIÓN SATISFACTORIA / No. TOTAL DE  ENCUESTAS APLICADAS)*100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</si>
  <si>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</si>
  <si>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</si>
  <si>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</si>
  <si>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</si>
  <si>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</si>
  <si>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</si>
  <si>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</si>
  <si>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</si>
  <si>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</si>
  <si>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</si>
  <si>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ADMINISTRACIÓN DEL SISTEMA INTEGRAL DE  GESTIÓN (MECI - CALIDAD)</t>
  </si>
  <si>
    <t>&gt;=90% y &lt;=100%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</si>
  <si>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</si>
  <si>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</si>
  <si>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</si>
  <si>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</si>
  <si>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</si>
  <si>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</si>
  <si>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</si>
  <si>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&lt;40%</t>
  </si>
  <si>
    <t>&gt;=40% y  ; &lt;60</t>
  </si>
  <si>
    <t>&gt;=60%  y &lt;85%</t>
  </si>
  <si>
    <t>&gt;=85% y &lt;=100%</t>
  </si>
  <si>
    <t>&gt;=65%  y &lt;90%</t>
  </si>
  <si>
    <t>&gt;=45% y  ; &lt;65</t>
  </si>
  <si>
    <t>&lt;45%</t>
  </si>
  <si>
    <t>(No. DE EVENTOS DE BIENESTAR SOCIAL CON EVALUACIÓN SATISFACTORIA / No. DE EVENTOS DE BIENESTAR SOCIAL EVALUADOS)*100</t>
  </si>
  <si>
    <t>&lt;35%</t>
  </si>
  <si>
    <t>&gt;=35% y  ; &lt;55</t>
  </si>
  <si>
    <t>&gt;=55%  y &lt;80%</t>
  </si>
  <si>
    <t>&gt;=80% y &lt;=100%</t>
  </si>
  <si>
    <t>PORCENTAJE DE RECAUDO CARTERA VENCIDA</t>
  </si>
  <si>
    <t>(VALOR DE LA CARTERA RECAUDADA / VALOR TOTAL DE LA CARTERA GESTIONADA)*100</t>
  </si>
  <si>
    <t>&lt;20%</t>
  </si>
  <si>
    <t>&gt;=20% y  ; &lt;40</t>
  </si>
  <si>
    <t>&gt;=40%  y &lt;65%</t>
  </si>
  <si>
    <t>&gt;=65% y &lt;=100%</t>
  </si>
  <si>
    <t>Diseñar e implementar encuestas de satisfacción por parte de los usuarios de nuestros servicios</t>
  </si>
  <si>
    <t>EAAC02</t>
  </si>
  <si>
    <t>ÍNDICE DE PERCEPCIÓN SOBRE LA INFORMACIÓN Y ORIENTACIÓN BRINDADA AL CIUDADANO</t>
  </si>
  <si>
    <t>ÍNDICE DE PERCEPCIÓN POST TRAMITE DE LOS SERVICIOS PRESTADOS POR LA ENTIDAD</t>
  </si>
  <si>
    <t>(No. de Encuestas Aplicadas a los Ciudadanos con Calificación Satisfactoria / No. Total de Encuestas Aplicadas a los Ciudadanos)*100</t>
  </si>
  <si>
    <t>(No. de Encuestas post tramite aplicadas a los Ciudadanos con Calificación Satisfactoria / No. Total de Encuestas post tramites aplicadas a los Ciudadanos)*100</t>
  </si>
  <si>
    <t>&lt;30%</t>
  </si>
  <si>
    <t>&gt;=30% y &lt;50%</t>
  </si>
  <si>
    <t>&gt;=50% y &lt;75%</t>
  </si>
  <si>
    <t>&gt;=75% y &lt;=100%</t>
  </si>
  <si>
    <t>SENSIBILIZACION Y TOMA DE CONCIENCIA DE SEGURIDAD DE LA INFORMACIÓN</t>
  </si>
  <si>
    <t>EGTS02</t>
  </si>
  <si>
    <t>&gt;=50% y &lt;60%</t>
  </si>
  <si>
    <t>&gt;=60% y &lt;85%</t>
  </si>
  <si>
    <t xml:space="preserve">Actualizar y sostener la plataforma tecnológica y los sistemas de información conforme a los requerimientos de la entidad.   </t>
  </si>
  <si>
    <t>Durante el II semestre del año 2017 se reportaron 29 Indicadores Estrategicos de un total de 33 indicadores, no se reportaron en su totalidad debido a que 4 indicadores no aplicaban para el semestre evaluado. Los 29 Indicadores Estrategicos obtuvieron un resultado del 93% alcanzado un rango de calificación aceptable, evidencia que se puede cotejar en la matriz de indicadores estrategicos II semestre 2017 publicado en la intranet.</t>
  </si>
  <si>
    <t xml:space="preserve">Durante el primer  semestre de 2018 se presentaron los siguientes informes:
1. .  Informe al avance del PLAN ESTRATEGICO SECTORIAL IV TRIMESTRE 2017. Presentado al Ministerio de la Salud y Proteccion Social enviado por correo electronico el   25  de Enero del  2018. 
2.  Informe al SIRECI  cargado en la pagina de la contraloria General de la Republica el 29/01/2018 con el concecutivo 45662017. 
3-  informe de evaluación del sistema de control interno  de la vigencia 2017 cargado en el sisitema CHIP 23-03-2018. 
4- informe del  Resultado de la Agencia Nacional de Defensa Juricia del Estado enviado por medio de oficio GCI 20181100036251. 
5- informe  pormenorizado del estado del Control Interno del Fondo de Pasivo Social de FCN.  LEY 1474, TRD 110,53,01 enviado a publicar en la pagina wed el 08 de Marzo de 2018.
6. Informe mensual LEY 1815/diciembre 2016.  Enero, febrero, marzo, abril mayo y junio del 2018. TRD-    reporte en linea de los derechos de Autor vigencia 2017, enviada el 15 marzo del 2018, los informes se pueden encontrar en la TRD 110-5301-informe a Entidades del 2018. </t>
  </si>
  <si>
    <t>No aplica para el presente periodo, por cuanto se tiene programada la audiencia pública de rendición de cuentas 2017 para el segundo semestre del año 2018.</t>
  </si>
  <si>
    <t>N/A</t>
  </si>
  <si>
    <t>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lograr una eficiente ejecuciòn de recursos.</t>
  </si>
  <si>
    <t xml:space="preserve">El viel de ejecución del PAC de Gastos de Personal estuvo en el 93% por debajo de 95% exigido por el Ministerio de Hacienda - gestión pac, debido que la oficina de Talento Humano durante los meses de Febrero, Marzo,  Abril  y Mayo solicitó recursos más de lo que ejecutò lo que ocasionó establecer plan de mejoramiento por parte de dicho proceso, el cual consistio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lograr una eficiente ejecuciòn de recursos, así mismo evitar sanciones de parte del Tesoro Nacional - PAC. </t>
  </si>
  <si>
    <t xml:space="preserve">Durante el primer semestre del 2018 se recibieron 24 declaraciones de giro y compensación las cuales fueron contestadas en su totalidad.
Se puede evidenciar en la AZ compensación de enero a diciembre 2018 con TRD 320.2902.
</t>
  </si>
  <si>
    <t>Durante el primer semestre de 2018 fueron radicadas 1060 novedades de nóminas de ferrocarriles y san juan de dios las cuales fueron tramitadas en tu totalidad. Evidencia encontrada en base de datos encontrada en el computador del funcionario encargado.</t>
  </si>
  <si>
    <t>Durante el I semestrte del 2018 el cumplimiento alcanzado del Plan de Mejoramiento Institucional fue de un 61%  logrando un rango minimo, los calculos se realizaron de la siguiente manera sumatoria del IV trimestre del 2017 2900 resultado de 29 acciones cerradas y la sumatoria de 176 acciones 8333 del I trimestre del 2018 dando este como resultado 11233 de un total de 205 acciones implementadas, esta informacion se puede evidenciar mediante los resultados de seguimientos al Plan de Mejoramiento Institucional.</t>
  </si>
  <si>
    <t>El nivel de satisfacción de los funcionarios frente al plan de bienestar social ejecutado durante el primer semestre del año 2018, fue del 100%; por cuanto, los cuatro  (4) eventos desarrollados y evaluados obtuvieron evaluación con nivel de satisfacción superior al 90%.
TRD 2107101-  Plan de Bienestar Social 2018</t>
  </si>
  <si>
    <t xml:space="preserve">Durante el año 2017, se adelantó evaluación del desempeño laboral a cuarenta y ocho  (48) funcionarios de la Entidad, quienes obtuvieron en su totalidad Nivel Satisfactorio en dicha evaluación; es decir que ninguno de ellos obtuvo evaluación menor al 66%, según lo establecido por la Comisión Nacional del Servicio Civil en su Acuerdo 565 de 2016. TRD - 2102103-CORRESPONDENCIA INTERNA MEMORANDOS ENVIADOS 2018.
</t>
  </si>
  <si>
    <t>Durante el primer Semestre de 2018 se realizaron  293 Publicaciones en medios electronicos asi: Mes de enero 55; Mes de febrero 74, Mes de marzo 45, Mes de abril 41; Mes de mayo 45 ; Mes de junio 33. Evidencia que se encuentra en el correo interno publicaciones@fondo</t>
  </si>
  <si>
    <t>(No. DE FUNCIONARIOS Y/O CONTRATISTAS QUE APLICAN LOS CONOCIMIENTOS EN SUS PUESTOS DE TRABAJO /  TOTAL DE FUNCIONARIO Y/O CONTRATISTA A CAPACITAR)*100</t>
  </si>
  <si>
    <t>El valor de la cartera recaudada ascciende a un total de $2,120,299,183,03 y el valor de la cartera Gestionada Asciende a un valor de $190,417,033,041,14, el indicar es insastifactorio debido a las Objeciones presentadas, ya que se envió el total de la cartera  del extinto ISS Art. 2</t>
  </si>
  <si>
    <t>Se elabora el documento anteproyecto de presuuesto año 2019, el cual fue remitido al Ministerio de Hacienda y Crédito Público mediante correo electrónico enviado a: del 28 de marzo de 2017. 
Se elaboró la desagregación de presupuesto para la vigencia 2018, Resolución 001 del 02 de eneroEvidencia que se puede verificar en la TRD 120.77.02</t>
  </si>
  <si>
    <t>Durante el  Primer semestre del 2018 se aplicaron  111 encuestas postramite  a los ciudadano, de las cuales  fueron excelentes y buenas 61. Esto se evidencia en la base de datos denominadas encuesta postramite 2018  en el computo del profesional encargado del proceso.</t>
  </si>
  <si>
    <t>Durante el I semestre del 2018 se atendieron 141 audiencias judiciales  las cuales   se atendieron al 100% . Fueron celebradas a satisfaccion (111) descriminadas asi:  Enero (14), febrero (31) marzo( 9) abril (19) mayo (22) junio (16). Las  (30) restantes se reprogramaron y se esta a la espera  que se asigne nueva fecha para ser celebradas.  Esta informacion se puede evidenciar en la base de datos de audiencias del proceso  de  de Asistencia Juridica.</t>
  </si>
  <si>
    <t>En el primer  semestre de 2018, se  publicaron en el SECOP  240 y se encuentran dos procesos de contratacion abierta ( concurso de merito 001 y 002 de 2018) asi:  En el mes de enero (227) , febrero (3) inv 001 de 2018, S.A 001 de 2018, S.A 002 de 2018,  marzo (3) Inv pub 002 de 2018, Inv pub 003 de 2018, Inv pub 004 de 2018, abril (3) Inv pub 005 de 2018, inv pub 006 de 2018, inv pub 007 de 2018, mayo (3)  Inv 007 de 2018, inv 008 de 2018, inv 009 de 2018 y en el mes de junio (3) Inv 010  2018, concurso de merito 001 de 2018 y concurso de merito 002 de 2018Evidencia pagina  www.colombiacompra.gov.co.</t>
  </si>
  <si>
    <t>En el primer I semestre de 2018, se envió a publicar en pagina web 248 contratos celebrados mensualmente Así:  En el mes de enero (228) contratacion directa,  (10)invitaciones publicas (2) seleciones abreviadas,  (11) ordenes de compra. Estas publicaciones se hacen de acuerdo a los terminos establecidos en la Matriz Primaria y Secundaria del procesos de Asistencia Juridica. Evidencia pagina web www.fps.gov.co, pestaña contratación, link contratos ejecutados, enlace Contratos Ejecutados Fondo de Pasivo Social Ferrocarriles Nacionales de Colombia.</t>
  </si>
  <si>
    <t xml:space="preserve">NO SE REPORTO AVANCE </t>
  </si>
  <si>
    <t>Se evidencia que en el semestre los gastos gernerales tuvieron una   Ejecución 97% encontrándose dentro del límite permitido,  es decir que durante el SEMESTRE muestra una buena  ejecución del PAC , sin embargo en el mes de mayo en la unidad pensiòn se ejecutó el pac de gastos generales en el 85,3%   y el mínio permitido es del 90%, en conclusión no se ejecutaron recursos por $9,140,000 , lo que puede ocasionar que para el mes de JULIO -18 a la entidad la sancionen en este rubro.
Los procesos deben realizar una planificaciòn real de los pagos para que los recursos que se soliciten sean los necesarios para cumplir con las obligaciones y lograr una eficiente ejecuciòn de recursos.</t>
  </si>
  <si>
    <t>Durante el presente semestre se dio cumplimiento de acuerdo con la normatividad vigente presentando a la Contaduría General de la Nación y a la Superintendencia Nacional de Salud los Balances de la entidad correspondientes a los periodos Diciembre/2017, Marzo/2018 a la Contaduría    y Diciembre/2017, Enero,Febrero,Marzo,Abril y Mayo/2018 a la Supersalud la evidencia de esta información se encuentra en la TRD5301 del proceso.</t>
  </si>
  <si>
    <t>Durante el primer semesntre del 2018, el grupo de trabajo de Control Interno, no llevo acabo la medición de la gestión a nivel estratégico, de procesos y dependencias, sin embargo en el segundo semestre se realizará la gestión necesaria para llevar a cabo la medición con los diferentes procesos de acuerdo a la metodologia del DAFP.</t>
  </si>
  <si>
    <t xml:space="preserve">Durante el I semestre de 2018 se realizaron 20 seguimientos  documentales de acuerdo al cronograma establecido de seguimientos documental de los procesos  relacionadas así:
19 de febrero Secretaria General, 26 de febrero G.I.T Tesorería, 8 de marzo Oficina Asesora Jurídica, 15 de marzo Seguimiento y Evaluación Independiente, 22 de marzo Servicios de Salud (valoración Puertos),10 de abril Presupuesto, 18 de abril Cobro Persuasivo,25 de abril División Central,30 de abril G.I.T Contabilidad, 8 de mayo Prestaciones Económicas, 16 de mayo G.I.T Gestión Talento Humano, 17 de mayo G.I.T Gestión Bienes, Compras y Servicios Administrativos,24 de mayo Dirección General,31 de mayo Afiliaciones y Compensaciones, 6 de junio Prestaciones Sociales, 6 de junio Cobro Coactivo, 14 de junio Sub Financiera, 19 de junio G.I.T. Atención al Ciudadano y Gestión Documental, 19 de junio Coordinación de  Servicios de Salud, 27 de junio Oficina Asesora Planeación y Sistemas.  Los procesos que no cumplieron con los criterios establecidos para realizar el seguimiento son: secretaria general, Servicios de Salud (valoración Puertos), División Central, coordinación de servicios de salud, G.I.T contabilidad, G.I.T Gestión Bienes, Compras y Servicios Administrativos, Oficina Asesora Planeación y Sistemas.  </t>
  </si>
  <si>
    <t>Durante el Primer semestre se enviaron mediante correo electronico 11 boletines de Sensibilizacion a todos los funcionarios, evidencia que se encuentra en el correo electronico roselyss@fondo y solc@fondo. Para la sensibilización tambien se tiene en proceso la creación del plan de sensibilización que tiene por objeto sensibilizar y capacitar a funcionarios y contratistas sobre actitudes y buenas prácticas que deben adoptar en el ámbito laboral, para la preservación de la Seguridad de la Información en la Entidad, siguiendo la política general de seguridad de la información con sus lineamientos.</t>
  </si>
  <si>
    <t>Durante el primer semestre del 2018 se aplicaron 1081 encuestas de satisfaccion a los ciudadano de las cuales 949 fueron satisfactorias. Esto se evidencia en la base de datos denominadas encuesta satisfaccion 2018 en el computo del profesional encargado del proceso. Evidencia consigna en carpeta 220 - 5309  ENCUESTAS DE SATISFACCION AL CIUDADANO  SEMESTRAL 2018.</t>
  </si>
  <si>
    <t>El Impacto de las capacitaciones desarrolladas durante el II semestre de 2017 fue del 100; por cuanto  en las tres (3)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2018.</t>
  </si>
  <si>
    <t xml:space="preserve">N/A para el periodo evaluado, teniendo en cuenta que al audiencia publica de Rendicón de cuentas se encuenttra en proceso de programación para el segundo semestre del 2018. </t>
  </si>
  <si>
    <t xml:space="preserve">El porcentaje de cumplimiento del PMR para el I semestre fue del  51% se ubicó en un rango minimo de calificacion, para el segundo semestre el PMR se evianrá a revisión tecnica por segunda a fin de aprobación por comité coodinador de Control Interno.  </t>
  </si>
  <si>
    <t>MARIA FRAGOZO</t>
  </si>
  <si>
    <t xml:space="preserve">A la fecha de seguimiento el indicador no aplica para el primer semestre teniendo en cuenta que la audiencia publica de rendicón de cuentas se encuentra programada para el segundo semestre del 2018. </t>
  </si>
  <si>
    <r>
      <t>Se elabora el documento anteproyecto de presuuesto año 2019, el cual fue remitido al Ministerio de Hacienda y Crédito Público mediante correo electrónico enviado a: del 28 de marzo de 2017. 
Se elaboró la desagregación de presupuesto para la vigencia 2018, Resolución 001 del 02 de enero.</t>
    </r>
    <r>
      <rPr>
        <b/>
        <sz val="11"/>
        <rFont val="Arial Narrow"/>
        <family val="2"/>
      </rPr>
      <t xml:space="preserve"> NIVEL DE CUMPLIMIENTO  100% SATISFACTORIO.</t>
    </r>
  </si>
  <si>
    <r>
      <t xml:space="preserve">Durante el primer semestre del 2018 se aplicaron 1081 encuestas de satisfaccion a los ciudadano de las cuales 949 fueron satisfactorias. Esto se evidencia en la base de datos denominadas encuesta satisfaccion 2018 en el computo del profesional encargado del proceso. </t>
    </r>
    <r>
      <rPr>
        <b/>
        <sz val="11"/>
        <rFont val="Arial Narrow"/>
        <family val="2"/>
      </rPr>
      <t>NIVEL DE CUMPLIMIENTO  100% SATISFACTORIO</t>
    </r>
    <r>
      <rPr>
        <sz val="11"/>
        <rFont val="Arial Narrow"/>
        <family val="2"/>
      </rPr>
      <t>.</t>
    </r>
  </si>
  <si>
    <r>
      <t xml:space="preserve">Durante el  Primer semestre del 2018 se aplicaron  111 encuestas postramite  a los ciudadano, de las cuales  fueron excelentes y buenas 61. Esto se evidencia en la base de datos denominadas encuesta postramite 2018  </t>
    </r>
    <r>
      <rPr>
        <b/>
        <sz val="11"/>
        <rFont val="Arial Narrow"/>
        <family val="2"/>
      </rPr>
      <t>NIVEL DE CUMPLIMIENTO  69% ACEPTABLE</t>
    </r>
  </si>
  <si>
    <r>
      <t>Se evidencia que el proceso de Gestiòn de Servicios de Salud, recibiò 24 declaraciones de giro y compensación las cuales fueron contestadas en su totalidad.</t>
    </r>
    <r>
      <rPr>
        <b/>
        <sz val="11"/>
        <rFont val="Arial Narrow"/>
        <family val="2"/>
      </rPr>
      <t>NIVEL DE CUMPLIMIENTO  100% SATISFACTORIO.</t>
    </r>
  </si>
  <si>
    <r>
      <t xml:space="preserve">Se evidencia que Durante el primer semestre de 2018 fueron radicadas 1060 novedades de nóminas de ferrocarriles y san juan de dios las cuales fueron tramitadas en tu totalidad. </t>
    </r>
    <r>
      <rPr>
        <b/>
        <sz val="11"/>
        <rFont val="Arial Narrow"/>
        <family val="2"/>
      </rPr>
      <t>NIVEL DE CUMPLIMIENTO  100% SATISFACTORIO.</t>
    </r>
  </si>
  <si>
    <r>
      <t xml:space="preserve">A la fecha de seguimiento el indicador no aplica para el primer semestre teniendo en cuenta que la audiencia publica de rendicón de cuentas se encuentra programada para el segundo semestre del </t>
    </r>
    <r>
      <rPr>
        <b/>
        <sz val="11"/>
        <rFont val="Arial Narrow"/>
        <family val="2"/>
      </rPr>
      <t>2018.NIVEL DE CUMPLIMIENTO  100% SATISFACTORIO.</t>
    </r>
  </si>
  <si>
    <r>
      <t>a la fechea de seguimiento se evidencia que El nivel de satisfacción de los funcionarios frente al plan de bienestar social ejecutado durante el primer semestre del año 2018, fue del 100%; por cuanto, los cuatro  (4) eventos desarrollados y evaluados obtuvieron evaluación con nivel de satisfacción superior al 90%</t>
    </r>
    <r>
      <rPr>
        <b/>
        <sz val="11"/>
        <rFont val="Arial Narrow"/>
        <family val="2"/>
      </rPr>
      <t>NIVEL DE CUMPLIMIENTO  100% SATISFACTORIO</t>
    </r>
    <r>
      <rPr>
        <sz val="11"/>
        <rFont val="Arial Narrow"/>
        <family val="2"/>
      </rPr>
      <t xml:space="preserve">..
 </t>
    </r>
  </si>
  <si>
    <r>
      <t>a la fechea de seguimiento se evidencia, Durante el año 2017, se adelantó evaluación del desempeño laboral a cuarenta y ocho  (48) funcionarios de la Entidad, quienes obtuvieron en su totalidad Nivel Satisfactorio en dicha evaluación; es decir que ninguno de ellos obtuvo evaluación menor al 66%, según lo establecido por la Comisión Nacional del Servicio Civil en su Acuerdo 565 de 2016.</t>
    </r>
    <r>
      <rPr>
        <b/>
        <sz val="11"/>
        <rFont val="Arial Narrow"/>
        <family val="2"/>
      </rPr>
      <t xml:space="preserve"> NIVEL DE CUMPLIMIENTO  100% SATISFACTORIO</t>
    </r>
    <r>
      <rPr>
        <sz val="11"/>
        <rFont val="Arial Narrow"/>
        <family val="2"/>
      </rPr>
      <t>.</t>
    </r>
  </si>
  <si>
    <t xml:space="preserve">a la fecha de seguimiento se evidencia que  que El viel de ejecución del PAC de Gastos de Personal estuvo en el 93% por debajo de 95% exigido por el Ministerio de Hacienda - gestión pac, debido que la oficina de Talento Humano durante los meses de Febrero, Marzo,  Abril  y Mayo solicitó recursos más de lo que ejecutò lo que ocasionó establecer plan de mejoramiento por parte de dicho proceso, el cual consistio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lograr una eficiente ejecuciòn de recursos, así mismo evitar sanciones de parte del Tesoro Nacional - PAC NIVEL DE CUMPLIMIENTO  100% SATISFACTORIO.. </t>
  </si>
  <si>
    <r>
      <t xml:space="preserve">a la fecha de seguimiento se evidencia que  El valor de la cartera recaudada ascciende a un total de $2,120,299,183,03 y el valor de la cartera Gestionada Asciende a un valor de $190,417,033,041,14, el indicar es insastifactorio debido a las Objeciones presentadas, ya que se envió el total de la cartera  del extinto ISS Art. 2. </t>
    </r>
    <r>
      <rPr>
        <b/>
        <sz val="11"/>
        <rFont val="Arial Narrow"/>
        <family val="2"/>
      </rPr>
      <t>NIVEL DE CUMPLIMIENTO  02% INSACTIFACTORIO</t>
    </r>
  </si>
  <si>
    <r>
      <t>a la fecha de seguimiento se evidencia que, 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lograr una eficiente ejecuciòn de recursos.</t>
    </r>
    <r>
      <rPr>
        <b/>
        <sz val="11"/>
        <rFont val="Arial Narrow"/>
        <family val="2"/>
      </rPr>
      <t>NIVEL DE CUMPLIMIENTO  100% SATISFACTORIO.</t>
    </r>
  </si>
  <si>
    <r>
      <t xml:space="preserve">a la fecha de seguimiento se evidencia que  que El viel de ejecución del PAC de Gastos de Personal estuvo en el 93% por debajo de 95% exigido por el Ministerio de Hacienda - gestión pac, debido que la oficina de Talento Humano durante los meses de Febrero, Marzo,  Abril  y Mayo solicitó recursos más de lo que ejecutò lo que ocasionó establecer plan de mejoramiento por parte de dicho proceso, el cual consistio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lograr una eficiente ejecuciòn de recursos, así mismo evitar sanciones de parte del Tesoro Nacional - PAC. </t>
    </r>
    <r>
      <rPr>
        <b/>
        <sz val="11"/>
        <rFont val="Arial Narrow"/>
        <family val="2"/>
      </rPr>
      <t xml:space="preserve">NIVEL DE CUMPLIMIENTO  100% SATISFACTORIO.. </t>
    </r>
  </si>
  <si>
    <r>
      <t>a la fecha de seguimiento se evidencia que, Durante el presente semestre se dio cumplimiento de acuerdo con la normatividad vigente presentando a la Contaduría General de la Nación y a la Superintendencia Nacional de Salud los Balances de la entidad correspondientes a los periodos Diciembre/2017, Marzo/2018 a la Contaduría    y Diciembre/2017, Enero,Febrero,Marzo,Abril y Mayo/2018 a la Supersalud. N</t>
    </r>
    <r>
      <rPr>
        <b/>
        <sz val="11"/>
        <rFont val="Arial Narrow"/>
        <family val="2"/>
      </rPr>
      <t>IVEL DE CUMPLIMIENTO  100% SATISFACTORIO.</t>
    </r>
  </si>
  <si>
    <r>
      <t>a la fecha de seguimiento se evidencia que, Durante el I semestre del 2018 se atendieron 141 audiencias judiciales  las cuales   se atendieron al 100% . Fueron celebradas a satisfaccion (111) descriminadas asi:  Enero (14), febrero (31) marzo( 9) abril (19) mayo (22) junio (16). Las  (30) restantes se reprogramaron y se esta a la espera  que se asigne nueva fecha para ser celebradas</t>
    </r>
    <r>
      <rPr>
        <b/>
        <sz val="11"/>
        <rFont val="Arial Narrow"/>
        <family val="2"/>
      </rPr>
      <t>. NIVEL DE CUMPLIMIENTO  100%  SATISFACTORIO.</t>
    </r>
  </si>
  <si>
    <t>a la fecha de seguimiento se evidencia queEn el primer I semestre de 2018, se envió a publicar en pagina web 248 contratos celebrados mensualmente Así:  En el mes de enero (228) contratacion directa,  (10)invitaciones publicas (2) seleciones abreviadas,  (11) ordenes de compra. Estas publicaciones se hacen de acuerdo a los terminos establecidos en la Matriz Primaria y Secundaria del procesos de Asistencia Juridica. Evidencia pagina web www.fps.gov.co, pestaña contratación, link contratos ejecutados, enlace Contratos Ejecutados Fondo de Pasivo Social Ferrocarriles Nacionales de Colombia. . NIVEL DE CUMPLIMIENTO  100%  SATISFACTORIO.</t>
  </si>
  <si>
    <t>a la fecha de seguimiento se evidencia que En el primer  semestre de 2018, se  publicaron en el SECOP  240 y se encuentran dos procesos de contratacion abierta ( concurso de merito 001 y 002 de 2018) asi:  En el mes de enero (227) , febrero (3) inv 001 de 2018, S.A 001 de 2018, S.A 002 de 2018,  marzo (3) Inv pub 002 de 2018, Inv pub 003 de 2018, Inv pub 004 de 2018, abril (3) Inv pub 005 de 2018, inv pub 006 de 2018, inv pub 007 de 2018, mayo (3)  Inv 007 de 2018, inv 008 de 2018, inv 009 de 2018 y en el mes de junio (3) Inv 010  2018, concurso de merito 001 de 2018 y concurso de merito 002 de 2018Evidencia pagina  www.colombiacompra.gov.co. NIVEL DE CUMPLIMIENTO  100%  SATISFACTORIO.</t>
  </si>
  <si>
    <r>
      <t>Durante el I semestre de 2018 se realizaron 20 seguimientos  documentales de acuerdo al cronograma establecido de seguimientos documental de los procesos  relacionadas así:
19 de febrero Secretaria General, 26 de febrero G.I.T Tesorería, 8 de marzo Oficina Asesora Jurídica, 15 de marzo Seguimiento y Evaluación Independiente, 22 de marzo Servicios de Salud (valoración Puertos),10 de abril Presupuesto, 18 de abril Cobro Persuasivo,25 de abril División Central,30 de abril G.I.T Contabilidad, 8 de mayo Prestaciones Económicas, 16 de mayo G.I.T Gestión Talento Humano, 17 de mayo G.I.T Gestión Bienes, Compras y Servicios Administrativos,24 de mayo Dirección General,31 de mayo Afiliaciones y Compensaciones, 6 de junio Prestaciones Sociales, 6 de junio Cobro Coactivo, 14 de junio Sub Financiera, 19 de junio G.I.T. Atención al Ciudadano y Gestión Documental, 19 de junio Coordinación de  Servicios de Salud, 27 de junio Oficina Asesora Planeación y Sistemas.  Los procesos que no cumplieron con los criterios establecidos para realizar el seguimiento son: secretaria general, Servicios de Salud (valoración Puertos), División Central, coordinación de servicios de salud, G.I.T contabilidad, G.I.T Gestión Bienes, Compras y Servicios Administrativos, Oficina Asesora Planeación y Sistemas.  N</t>
    </r>
    <r>
      <rPr>
        <b/>
        <sz val="11"/>
        <rFont val="Arial Narrow"/>
        <family val="2"/>
      </rPr>
      <t>IVEL DE CUMPLIMIENTO  71%  ACEPTABLE.</t>
    </r>
  </si>
  <si>
    <r>
      <t xml:space="preserve">a la fecha de seguimiento se evidencia que Durante el primer Semestre de 2018 se realizaron  293 Publicaciones en medios electronicos asi: Mes de enero 55; Mes de febrero 74, Mes de marzo 45, Mes de abril 41; Mes de mayo 45 ; Mes de junio 33. Evidencia que se encuentra en el correo interno publicaciones@fondo. </t>
    </r>
    <r>
      <rPr>
        <b/>
        <sz val="11"/>
        <rFont val="Arial Narrow"/>
        <family val="2"/>
      </rPr>
      <t>NIVEL DE CUMPLIMIENTO  100%  SATISFACTORIO.</t>
    </r>
  </si>
  <si>
    <r>
      <t>a la fecha de seguimiento se evidencia que, Durante el Primer semestre se enviaron mediante correo electronico 11 boletines de Sensibilizacion a todos los funcionarios, evidencia que se encuentra en el correo electronico roselyss@fondo y solc@fondo. Para la sensibilización tambien se tiene en proceso la creación del plan de sensibilización que tiene por objeto sensibilizar y capacitar a funcionarios y contratistas sobre actitudes y buenas prácticas que deben adoptar en el ámbito laboral, para la preservación de la Seguridad de la Información en la Entidad, siguiendo la política general de seguridad de la información con sus lineamientos.. N</t>
    </r>
    <r>
      <rPr>
        <b/>
        <sz val="11"/>
        <rFont val="Arial Narrow"/>
        <family val="2"/>
      </rPr>
      <t>IVEL DE CUMPLIMIENTO  100%  SATISFACTORIO.</t>
    </r>
  </si>
  <si>
    <r>
      <t>a la fecha de seguimiento se evidencia que . Durante el I semestrte del 2018 el cumplimiento alcanzado del Plan de Mejoramiento Institucional fue de un 61%  logrando un rango minimo, los calculos se realizaron de la siguiente manera sumatoria del IV trimestre del 2017 2900 resultado de 29 acciones cerradas y la sumatoria de 176 acciones 8333 del I trimestre del 2018 dando este como resultado 11233 de un total de 205 acciones implementadas,</t>
    </r>
    <r>
      <rPr>
        <b/>
        <sz val="11"/>
        <rFont val="Arial Narrow"/>
        <family val="2"/>
      </rPr>
      <t>NIVEL DE CUMPLIMIENTO  61|%  MINIMO.</t>
    </r>
  </si>
  <si>
    <r>
      <t>.  A la fecha de seguimiento se evidencia que el PMR se encuentra en la segunda revisión tecnica por parte de la oficna de planeación y sisitemas</t>
    </r>
    <r>
      <rPr>
        <b/>
        <sz val="11"/>
        <rFont val="Arial Narrow"/>
        <family val="2"/>
      </rPr>
      <t xml:space="preserve"> NIVEL DE CUMPLIMIENTO  61%  MINIMO.</t>
    </r>
  </si>
  <si>
    <r>
      <t xml:space="preserve">a la fecha de seguimiento se evidencia que. Durante el II semestre del año 2017 se reportaron 29 Indicadores Estrategicos de un total de 33 indicadores, no se reportaron en su totalidad debido a que 4 indicadores no aplicaban para el semestre evaluado. Los 29 Indicadores Estrategicos obtuvieron un resultado del 93% alcanzado un rango de calificación aceptable, </t>
    </r>
    <r>
      <rPr>
        <b/>
        <sz val="11"/>
        <rFont val="Arial Narrow"/>
        <family val="2"/>
      </rPr>
      <t>NIVEL DE CUMPLIMIENTO  93%  SATISFACTORIO.</t>
    </r>
  </si>
  <si>
    <t>1</t>
  </si>
  <si>
    <t>A  la fecha de seguimiento se evidencia que el proceso no presentó reporte dentro de los terminos establecidos en el procedimiento, sin embargo El Fondo adquirió las siguientes pólizas con la firma  la previsora y QBE SEGUROS SA..
1. Póliza No. 1010585 – seguro automóviles colectiva  desde de 6 de agosto de 2017 hasta 07 de agosto 2018.
2. Póliza de todo riesgo daño material  No. 000706534785 de marzo 1 hasta marzo 30 de 2018. QBE SEGUROS SA
3. Póliza de todo riesgo Daño material  No. 000706541599 de abril 1 de 2018 hasta agosto 22 de 2018. QBE SEGUROS SA
4. Póliza de responsabilidad civil extracontractual No. 000706534895 desde dic 31 de 2017 hasta febrero 28 de 2018 -QBE SEGUROS SA
5. Póliza de responsabilidad civil extracontractual No. 00070653489 desde marzo 1 al 30 de marzo de 2018 -QBE SEGUROS SA
6. Póliza de responsabilidad civil extracontractual No. 000706541594 de abril 1 al agosto 22  de 2018 QBE SEGUROS SA.
7. Póliza de responsabilidad civil servidores públicos No. 000706534904 de marzo 1 al 31 de marzo de 2018 QBE SEGUROS SA.
8. Póliza de responsabilidad civil servidores públicos No. 000706541581 de abril 1 al agosto 22  de 2018 QBE SEGUROS SA.
9. Póliza de Manejo para entidades oficiales No. 000706534643 desde dic 31 de 2017 hasta febrero 28 de 2018 -QBE SEGUROS SA
10. Póliza de Manejo para entidades oficiales No. 000706541590 desde de abril 1 al agosto 22  de 2018 QBE SEGUROS SA.
11. Póliza de infidelidad y riesgos Financieros No. 000706534901 desde dic 31 de 2017 hasta febrero 28 de 2018 -QBE SEGUROS SA
12. Póliza de infidelidad y riesgos Financieros No. 000706541589 desde de abril 1 al agosto 22  de 2018 QBE SEGUROS SA.
13. Póliza de Transportes de valores No. 000706534780 desde dic 31 de 2017 hasta febrero 28 de 2018 -QBE SEGUROS SA
14. Póliza de Transportes de valores No. 00070634780 de marzo 1 al 31 de marzo de 2018 QBE SEGUROS SA.
15. Póliza de Transportes de valores No. 000706541568 desde de abril 1 al agosto 22  de 2018 QBE SEGUROS SA.
NIVEL DE CUMPLIMIENTO  100% SATISFACTORIO.</t>
  </si>
  <si>
    <t>A  la fecha de seguimiento se evidencia que el proceso no presentó reporte dentro de los terminos establecidos en el procedimiento, sin embargo Durante el primer semestre 2018 se prestó el servicio de transportes a los funcionarios del Fondo- defensa judicial  según correos de los funcionarios del FPS ver correo luissegura@fps.NIVEL DE CUMPLIMIENTO  100% SATISFACTORIO.</t>
  </si>
  <si>
    <t>A  la fecha de seguimiento se evidencia que el proceso no presentó reporte dentro de los terminos establecidos en el procedimiento, sin embargo, En el primer  semestre de 2018, Gestión Servicios Administrativos Tramito el 100% de los servicios públicos a nivel nacional correspondientes a acueducto (27) facturas, energía (54) facturas, gas (6) facturas, teléfono e internet (120) las facturas se puede evidenciar en la AZ Servicios públicos y Web de la Entidad.NIVEL DE CUMPLIMIENTO  100% SATISFACTORIO.</t>
  </si>
  <si>
    <t>A  la fecha de seguimiento se evidencia que el proceso no presentó reporte dentro de los terminos establecidos en el procedimiento, sin embargo En el primer  semestre  2016 Se tomaron 76,,608  fotocopias de todos los procesos- Informes correspondientes al control de fotocopiados del FPS tal como se puede evidenciar mediante Formato de solicitud de fotocopias Carpeta  Plan de Acción 2018. NIVEL DE CUMPLIMIENTO  100% SATISFACTORIO.</t>
  </si>
  <si>
    <t>No se puede verificar el cumplimiento de este indicador, debido a que su medición cambio, se debe modificar el indicador antes de que culmine el II semestre 2018.</t>
  </si>
  <si>
    <t>Yajaira González</t>
  </si>
  <si>
    <t xml:space="preserve">Se evidencio la presentación oportuna de los siguientes informes a los Entes de Control:
1. Informe al avance del PLAN ESTRATEGICO SECTORIAL IV TRIMESTRE 2017. Presentado al Ministerio de la Salud y Proteccion Social enviado por correo electronico el   25  de Enero del  2018. 
2. Informe al SIRECI  cargado en la pagina de la contraloria General de la Republica el 29/01/2018 con el concecutivo 45662017. 
3. Informe de evaluación del sistema de control interno  de la vigencia 2017 cargado en el sisitema CHIP 23-03-2018. 
4. Informe del  Resultado de la Agencia Nacional de Defensa Juricia del Estado enviado por medio de oficio GCI 20181100036251. 
5. Informe  pormenorizado del estado del Control Interno del Fondo de Pasivo Social de FCN.  LEY 1474, TRD 110.53.01 enviado a publicar en la pagina web el 08 de Marzo de 2018.
6. Informe mensual LEY 1815/diciembre 2016.  Enero, febrero, marzo, abril mayo y junio del 2018. TRD-    reporte en linea de los derechos de Autor vigencia 2017, enviada el 15 marzo del 2018, los informes se pueden encontrar en la TRD 110.53.01-informe a Entidades del 2018. </t>
  </si>
  <si>
    <r>
      <t>A  la fecha de seguimiento se evidencia que el proceso no presentó reporte dentro de los terminos establecidos en el procedimiento, sin embargo se pudo evidenciar que durante  el primer semestre de 2018 se elaboró listado de bienes susceptibles para comercializar  el cual se encuentra en el proceso de de avaluos mendiante invitación publica 007 de 2018 para comercializar 7 predios.</t>
    </r>
    <r>
      <rPr>
        <b/>
        <sz val="11"/>
        <rFont val="Arial Narrow"/>
        <family val="2"/>
      </rPr>
      <t>NIVEL DE CUMPLIMIENTO  0% SACTIFACTORIO.</t>
    </r>
  </si>
  <si>
    <r>
      <t xml:space="preserve">A la fecha de seguimiento no se pudo evidenciar  la ejecución presupuestal de gastos de fncionamiento crrespondiente al primer mesestre del 2018, teniendo en cuenta que no se pudo hacer la respectiva verificación, en razón a que el prceso no tenia las evidencias para tal indicador. </t>
    </r>
    <r>
      <rPr>
        <b/>
        <sz val="11"/>
        <rFont val="Arial Narrow"/>
        <family val="2"/>
      </rPr>
      <t>NIVEL DE CUMPLIMIENTO  0% INSACTISFACTORIO.</t>
    </r>
  </si>
  <si>
    <r>
      <t xml:space="preserve">A la fecha de seguimiento no se pudo evidenciar  la ejecución de presupuesto,  crrespondiente al primer mesestre del 2018, teniendo en cuenta que no se pudop hacer la respectiva verificación, en razón a que el prceso no tenia las evidencias para tal indicador. </t>
    </r>
    <r>
      <rPr>
        <b/>
        <sz val="11"/>
        <rFont val="Arial Narrow"/>
        <family val="2"/>
      </rPr>
      <t>NIVEL DE CUMPLIMIENTO  0% INSACTISFACTORIO.</t>
    </r>
  </si>
</sst>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2">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1"/>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b/>
      <sz val="11"/>
      <color theme="1"/>
      <name val="Arial Narrow"/>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theme="3" tint="0.7999799847602844"/>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2">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3" applyFont="1" applyFill="1" applyBorder="1" applyAlignment="1" applyProtection="1">
      <alignment horizontal="center" vertical="center" wrapText="1"/>
      <protection/>
    </xf>
    <xf numFmtId="0" fontId="4" fillId="4" borderId="10" xfId="93"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3"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3"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9"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2"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2" applyFont="1" applyFill="1" applyBorder="1" applyAlignment="1" applyProtection="1">
      <alignment horizontal="center" vertical="center" wrapText="1"/>
      <protection/>
    </xf>
    <xf numFmtId="9" fontId="4" fillId="39" borderId="10" xfId="102"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2" applyFont="1" applyFill="1" applyBorder="1" applyAlignment="1" applyProtection="1">
      <alignment horizontal="center" vertical="center" wrapText="1"/>
      <protection/>
    </xf>
    <xf numFmtId="9" fontId="4" fillId="7" borderId="10" xfId="102"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50" fillId="0" borderId="0" xfId="0" applyFont="1" applyAlignment="1" applyProtection="1">
      <alignment horizontal="justify" vertical="center" wrapText="1"/>
      <protection/>
    </xf>
    <xf numFmtId="0" fontId="10" fillId="0" borderId="0" xfId="0" applyFont="1" applyAlignment="1" applyProtection="1">
      <alignment/>
      <protection/>
    </xf>
    <xf numFmtId="0" fontId="4" fillId="8" borderId="10" xfId="0" applyFont="1" applyFill="1" applyBorder="1" applyAlignment="1" applyProtection="1">
      <alignment horizontal="center" vertical="center"/>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9" fontId="4" fillId="38" borderId="10" xfId="0" applyNumberFormat="1" applyFont="1" applyFill="1" applyBorder="1" applyAlignment="1" applyProtection="1">
      <alignment horizontal="center" vertical="center" wrapText="1"/>
      <protection locked="0"/>
    </xf>
    <xf numFmtId="0" fontId="4" fillId="38" borderId="10" xfId="0"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9" fontId="4" fillId="37" borderId="10" xfId="0" applyNumberFormat="1" applyFont="1" applyFill="1" applyBorder="1" applyAlignment="1" applyProtection="1">
      <alignment horizontal="justify" vertical="center" wrapText="1"/>
      <protection locked="0"/>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locked="0"/>
    </xf>
    <xf numFmtId="0" fontId="4" fillId="40" borderId="10" xfId="0" applyFont="1" applyFill="1" applyBorder="1" applyAlignment="1" applyProtection="1">
      <alignment horizontal="justify" vertical="center" wrapText="1"/>
      <protection locked="0"/>
    </xf>
    <xf numFmtId="0" fontId="4" fillId="13"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9"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4" fillId="10"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0" fontId="4" fillId="40" borderId="10" xfId="0" applyNumberFormat="1" applyFont="1" applyFill="1" applyBorder="1" applyAlignment="1" applyProtection="1">
      <alignment horizontal="center" vertical="center" wrapText="1"/>
      <protection/>
    </xf>
    <xf numFmtId="9" fontId="4" fillId="9" borderId="10" xfId="0" applyNumberFormat="1"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protection/>
    </xf>
    <xf numFmtId="0" fontId="11" fillId="42"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locked="0"/>
    </xf>
    <xf numFmtId="0" fontId="4" fillId="37" borderId="10" xfId="0" applyFont="1" applyFill="1" applyBorder="1" applyAlignment="1" applyProtection="1">
      <alignment horizontal="justify" vertical="center" wrapText="1"/>
      <protection locked="0"/>
    </xf>
    <xf numFmtId="49" fontId="51" fillId="39" borderId="10" xfId="0" applyNumberFormat="1" applyFont="1" applyFill="1" applyBorder="1" applyAlignment="1" applyProtection="1">
      <alignment horizontal="justify" vertical="center" wrapText="1"/>
      <protection locked="0"/>
    </xf>
    <xf numFmtId="0" fontId="51" fillId="7" borderId="10" xfId="0" applyFont="1" applyFill="1" applyBorder="1" applyAlignment="1" applyProtection="1">
      <alignment horizontal="justify" vertical="center" wrapText="1"/>
      <protection locked="0"/>
    </xf>
    <xf numFmtId="0" fontId="11" fillId="40" borderId="10" xfId="0" applyFont="1" applyFill="1" applyBorder="1" applyAlignment="1" applyProtection="1">
      <alignment horizontal="justify" vertical="center" wrapText="1"/>
      <protection locked="0"/>
    </xf>
    <xf numFmtId="0" fontId="4" fillId="8" borderId="10" xfId="0" applyFont="1" applyFill="1" applyBorder="1" applyAlignment="1" applyProtection="1">
      <alignment horizontal="center" vertical="center" wrapText="1"/>
      <protection locked="0"/>
    </xf>
    <xf numFmtId="9" fontId="4" fillId="47" borderId="10" xfId="0" applyNumberFormat="1" applyFont="1" applyFill="1" applyBorder="1" applyAlignment="1" applyProtection="1">
      <alignment horizontal="center" vertical="center" wrapText="1"/>
      <protection locked="0"/>
    </xf>
    <xf numFmtId="0" fontId="11" fillId="48" borderId="10" xfId="73" applyFont="1" applyFill="1" applyBorder="1" applyAlignment="1" applyProtection="1">
      <alignment horizontal="center" vertical="center" wrapText="1"/>
      <protection/>
    </xf>
    <xf numFmtId="0" fontId="11" fillId="48" borderId="10" xfId="73" applyFont="1" applyFill="1" applyBorder="1" applyAlignment="1" applyProtection="1">
      <alignment horizontal="center" vertical="center"/>
      <protection/>
    </xf>
    <xf numFmtId="0" fontId="3" fillId="48" borderId="12" xfId="73" applyFont="1" applyFill="1" applyBorder="1" applyAlignment="1" applyProtection="1">
      <alignment horizontal="center" wrapText="1"/>
      <protection/>
    </xf>
    <xf numFmtId="0" fontId="3" fillId="48" borderId="13" xfId="73" applyFont="1" applyFill="1" applyBorder="1" applyAlignment="1" applyProtection="1">
      <alignment horizontal="center" wrapText="1"/>
      <protection/>
    </xf>
    <xf numFmtId="0" fontId="3" fillId="48" borderId="14" xfId="73" applyFont="1" applyFill="1" applyBorder="1" applyAlignment="1" applyProtection="1">
      <alignment horizontal="center" wrapText="1"/>
      <protection/>
    </xf>
    <xf numFmtId="0" fontId="3" fillId="48" borderId="15" xfId="73" applyFont="1" applyFill="1" applyBorder="1" applyAlignment="1" applyProtection="1">
      <alignment horizontal="center" wrapText="1"/>
      <protection/>
    </xf>
    <xf numFmtId="0" fontId="3" fillId="48" borderId="0" xfId="73" applyFont="1" applyFill="1" applyBorder="1" applyAlignment="1" applyProtection="1">
      <alignment horizontal="center" wrapText="1"/>
      <protection/>
    </xf>
    <xf numFmtId="0" fontId="3" fillId="48" borderId="16" xfId="73" applyFont="1" applyFill="1" applyBorder="1" applyAlignment="1" applyProtection="1">
      <alignment horizontal="center" wrapText="1"/>
      <protection/>
    </xf>
    <xf numFmtId="0" fontId="3" fillId="48" borderId="17" xfId="73" applyFont="1" applyFill="1" applyBorder="1" applyAlignment="1" applyProtection="1">
      <alignment horizontal="center" wrapText="1"/>
      <protection/>
    </xf>
    <xf numFmtId="0" fontId="3" fillId="48" borderId="18" xfId="73" applyFont="1" applyFill="1" applyBorder="1" applyAlignment="1" applyProtection="1">
      <alignment horizontal="center" wrapText="1"/>
      <protection/>
    </xf>
    <xf numFmtId="0" fontId="3" fillId="48" borderId="19" xfId="73" applyFont="1" applyFill="1" applyBorder="1" applyAlignment="1" applyProtection="1">
      <alignment horizontal="center" wrapText="1"/>
      <protection/>
    </xf>
    <xf numFmtId="0" fontId="11" fillId="48" borderId="11" xfId="73" applyFont="1" applyFill="1" applyBorder="1" applyAlignment="1" applyProtection="1">
      <alignment horizontal="center" vertical="center"/>
      <protection/>
    </xf>
    <xf numFmtId="0" fontId="11" fillId="48" borderId="20" xfId="73" applyFont="1" applyFill="1" applyBorder="1" applyAlignment="1" applyProtection="1">
      <alignment horizontal="center" vertical="center"/>
      <protection/>
    </xf>
    <xf numFmtId="0" fontId="11" fillId="48" borderId="21" xfId="73" applyFont="1" applyFill="1" applyBorder="1" applyAlignment="1" applyProtection="1">
      <alignment horizontal="center" vertical="center"/>
      <protection/>
    </xf>
    <xf numFmtId="0" fontId="3" fillId="48" borderId="11" xfId="73" applyFont="1" applyFill="1" applyBorder="1" applyAlignment="1" applyProtection="1">
      <alignment horizontal="center" vertical="center"/>
      <protection/>
    </xf>
    <xf numFmtId="0" fontId="3" fillId="48" borderId="20" xfId="73" applyFont="1" applyFill="1" applyBorder="1" applyAlignment="1" applyProtection="1">
      <alignment horizontal="center" vertical="center"/>
      <protection/>
    </xf>
    <xf numFmtId="0" fontId="3" fillId="48" borderId="21" xfId="73" applyFont="1" applyFill="1" applyBorder="1" applyAlignment="1" applyProtection="1">
      <alignment horizontal="center" vertical="center"/>
      <protection/>
    </xf>
    <xf numFmtId="0" fontId="3" fillId="48" borderId="12" xfId="73" applyFont="1" applyFill="1" applyBorder="1" applyAlignment="1" applyProtection="1">
      <alignment horizontal="center" vertical="center"/>
      <protection/>
    </xf>
    <xf numFmtId="0" fontId="3" fillId="48" borderId="13" xfId="73" applyFont="1" applyFill="1" applyBorder="1" applyAlignment="1" applyProtection="1">
      <alignment horizontal="center" vertical="center"/>
      <protection/>
    </xf>
    <xf numFmtId="0" fontId="3" fillId="48" borderId="14" xfId="73" applyFont="1" applyFill="1" applyBorder="1" applyAlignment="1" applyProtection="1">
      <alignment horizontal="center" vertical="center"/>
      <protection/>
    </xf>
    <xf numFmtId="0" fontId="3" fillId="48" borderId="17" xfId="73" applyFont="1" applyFill="1" applyBorder="1" applyAlignment="1" applyProtection="1">
      <alignment horizontal="center" vertical="center"/>
      <protection/>
    </xf>
    <xf numFmtId="0" fontId="3" fillId="48" borderId="18" xfId="73" applyFont="1" applyFill="1" applyBorder="1" applyAlignment="1" applyProtection="1">
      <alignment horizontal="center" vertical="center"/>
      <protection/>
    </xf>
    <xf numFmtId="0" fontId="3" fillId="48" borderId="19" xfId="73" applyFont="1" applyFill="1" applyBorder="1" applyAlignment="1" applyProtection="1">
      <alignment horizontal="center" vertical="center"/>
      <protection/>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20" xfId="0" applyFont="1" applyFill="1" applyBorder="1" applyAlignment="1" applyProtection="1">
      <alignment horizontal="center" vertical="center" wrapText="1"/>
      <protection/>
    </xf>
    <xf numFmtId="0" fontId="11" fillId="45" borderId="21" xfId="0" applyFont="1" applyFill="1" applyBorder="1" applyAlignment="1" applyProtection="1">
      <alignment horizontal="center" vertical="center" wrapText="1"/>
      <protection/>
    </xf>
    <xf numFmtId="0" fontId="0" fillId="49" borderId="10" xfId="0" applyFill="1" applyBorder="1" applyAlignment="1">
      <alignment horizontal="center" wrapText="1"/>
    </xf>
    <xf numFmtId="0" fontId="0" fillId="2" borderId="10" xfId="0" applyFill="1" applyBorder="1" applyAlignment="1">
      <alignment horizontal="center"/>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49" borderId="10" xfId="0" applyFill="1" applyBorder="1" applyAlignment="1">
      <alignment horizontal="center"/>
    </xf>
    <xf numFmtId="0" fontId="0" fillId="35" borderId="10" xfId="0" applyFill="1" applyBorder="1" applyAlignment="1">
      <alignment horizontal="center"/>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50"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5" xfId="89"/>
    <cellStyle name="Normal 6" xfId="90"/>
    <cellStyle name="Normal 7" xfId="91"/>
    <cellStyle name="Normal 8" xfId="92"/>
    <cellStyle name="Normal 9" xfId="93"/>
    <cellStyle name="Notas" xfId="94"/>
    <cellStyle name="Percent" xfId="95"/>
    <cellStyle name="Porcentual 10" xfId="96"/>
    <cellStyle name="Porcentual 11" xfId="97"/>
    <cellStyle name="Porcentual 12" xfId="98"/>
    <cellStyle name="Porcentual 13" xfId="99"/>
    <cellStyle name="Porcentual 14" xfId="100"/>
    <cellStyle name="Porcentual 15" xfId="101"/>
    <cellStyle name="Porcentual 2" xfId="102"/>
    <cellStyle name="Porcentual 3" xfId="103"/>
    <cellStyle name="Porcentual 4" xfId="104"/>
    <cellStyle name="Porcentual 5" xfId="105"/>
    <cellStyle name="Porcentual 6" xfId="106"/>
    <cellStyle name="Porcentual 7" xfId="107"/>
    <cellStyle name="Porcentual 8" xfId="108"/>
    <cellStyle name="Porcentual 9" xfId="109"/>
    <cellStyle name="Salida" xfId="110"/>
    <cellStyle name="Texto de advertencia" xfId="111"/>
    <cellStyle name="Texto explicativo" xfId="112"/>
    <cellStyle name="Título" xfId="113"/>
    <cellStyle name="Título 2" xfId="114"/>
    <cellStyle name="Título 3" xfId="115"/>
    <cellStyle name="Total" xfId="116"/>
  </cellStyles>
  <dxfs count="5">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9"/>
  <sheetViews>
    <sheetView tabSelected="1" zoomScale="60" zoomScaleNormal="60" zoomScalePageLayoutView="0" workbookViewId="0" topLeftCell="A1">
      <pane ySplit="6" topLeftCell="A7" activePane="bottomLeft" state="frozen"/>
      <selection pane="topLeft" activeCell="A1" sqref="A1"/>
      <selection pane="bottomLeft" activeCell="B6" sqref="B6"/>
    </sheetView>
  </sheetViews>
  <sheetFormatPr defaultColWidth="11.421875" defaultRowHeight="15"/>
  <cols>
    <col min="1" max="1" width="6.28125" style="75" customWidth="1"/>
    <col min="2" max="2" width="32.140625" style="75" customWidth="1"/>
    <col min="3" max="3" width="6.140625" style="75" customWidth="1"/>
    <col min="4" max="4" width="33.57421875" style="75" customWidth="1"/>
    <col min="5" max="5" width="25.140625" style="75" customWidth="1"/>
    <col min="6" max="6" width="18.140625" style="75" customWidth="1"/>
    <col min="7" max="7" width="14.140625" style="75" customWidth="1"/>
    <col min="8" max="8" width="36.7109375" style="75" customWidth="1"/>
    <col min="9" max="9" width="39.7109375" style="75" customWidth="1"/>
    <col min="10" max="10" width="17.8515625" style="75" customWidth="1"/>
    <col min="11" max="11" width="20.421875" style="75" customWidth="1"/>
    <col min="12" max="12" width="14.140625" style="75" customWidth="1"/>
    <col min="13" max="13" width="28.8515625" style="75" customWidth="1"/>
    <col min="14" max="14" width="13.7109375" style="75" customWidth="1"/>
    <col min="15" max="15" width="18.140625" style="75" customWidth="1"/>
    <col min="16" max="16" width="23.7109375" style="75" customWidth="1"/>
    <col min="17" max="17" width="20.00390625" style="75" customWidth="1"/>
    <col min="18" max="18" width="22.00390625" style="75" customWidth="1"/>
    <col min="19" max="19" width="17.140625" style="75" customWidth="1"/>
    <col min="20" max="20" width="18.421875" style="75" customWidth="1"/>
    <col min="21" max="21" width="27.140625" style="89" customWidth="1"/>
    <col min="22" max="22" width="69.8515625" style="90" customWidth="1"/>
    <col min="23" max="23" width="53.28125" style="91" customWidth="1"/>
    <col min="24" max="24" width="14.28125" style="91" customWidth="1"/>
    <col min="25" max="25" width="11.421875" style="75" customWidth="1"/>
    <col min="26" max="26" width="11.57421875" style="75" bestFit="1" customWidth="1"/>
    <col min="27" max="16384" width="11.421875" style="75" customWidth="1"/>
  </cols>
  <sheetData>
    <row r="1" spans="1:24" ht="48.75" customHeight="1">
      <c r="A1" s="143" t="s">
        <v>194</v>
      </c>
      <c r="B1" s="144"/>
      <c r="C1" s="144"/>
      <c r="D1" s="145"/>
      <c r="E1" s="155" t="s">
        <v>71</v>
      </c>
      <c r="F1" s="156"/>
      <c r="G1" s="156"/>
      <c r="H1" s="156"/>
      <c r="I1" s="156"/>
      <c r="J1" s="156"/>
      <c r="K1" s="156"/>
      <c r="L1" s="156"/>
      <c r="M1" s="156"/>
      <c r="N1" s="156"/>
      <c r="O1" s="156"/>
      <c r="P1" s="156"/>
      <c r="Q1" s="156"/>
      <c r="R1" s="156"/>
      <c r="S1" s="156"/>
      <c r="T1" s="156"/>
      <c r="U1" s="157"/>
      <c r="V1" s="141"/>
      <c r="W1" s="141"/>
      <c r="X1" s="141"/>
    </row>
    <row r="2" spans="1:24" ht="37.5" customHeight="1">
      <c r="A2" s="146"/>
      <c r="B2" s="147"/>
      <c r="C2" s="147"/>
      <c r="D2" s="148"/>
      <c r="E2" s="158" t="s">
        <v>24</v>
      </c>
      <c r="F2" s="159"/>
      <c r="G2" s="159"/>
      <c r="H2" s="159"/>
      <c r="I2" s="159"/>
      <c r="J2" s="159"/>
      <c r="K2" s="159"/>
      <c r="L2" s="159"/>
      <c r="M2" s="159"/>
      <c r="N2" s="159"/>
      <c r="O2" s="159"/>
      <c r="P2" s="159"/>
      <c r="Q2" s="159"/>
      <c r="R2" s="159"/>
      <c r="S2" s="159"/>
      <c r="T2" s="159"/>
      <c r="U2" s="160"/>
      <c r="V2" s="141"/>
      <c r="W2" s="141"/>
      <c r="X2" s="141"/>
    </row>
    <row r="3" spans="1:24" ht="37.5" customHeight="1">
      <c r="A3" s="149"/>
      <c r="B3" s="150"/>
      <c r="C3" s="150"/>
      <c r="D3" s="151"/>
      <c r="E3" s="161"/>
      <c r="F3" s="162"/>
      <c r="G3" s="162"/>
      <c r="H3" s="162"/>
      <c r="I3" s="162"/>
      <c r="J3" s="162"/>
      <c r="K3" s="162"/>
      <c r="L3" s="162"/>
      <c r="M3" s="162"/>
      <c r="N3" s="162"/>
      <c r="O3" s="162"/>
      <c r="P3" s="162"/>
      <c r="Q3" s="162"/>
      <c r="R3" s="162"/>
      <c r="S3" s="162"/>
      <c r="T3" s="162"/>
      <c r="U3" s="163"/>
      <c r="V3" s="141"/>
      <c r="W3" s="141"/>
      <c r="X3" s="141"/>
    </row>
    <row r="4" spans="1:24" ht="30" customHeight="1">
      <c r="A4" s="152" t="s">
        <v>69</v>
      </c>
      <c r="B4" s="153"/>
      <c r="C4" s="153"/>
      <c r="D4" s="154"/>
      <c r="E4" s="152" t="s">
        <v>26</v>
      </c>
      <c r="F4" s="153"/>
      <c r="G4" s="153"/>
      <c r="H4" s="154"/>
      <c r="I4" s="152" t="s">
        <v>70</v>
      </c>
      <c r="J4" s="153"/>
      <c r="K4" s="153"/>
      <c r="L4" s="153"/>
      <c r="M4" s="153"/>
      <c r="N4" s="153"/>
      <c r="O4" s="153"/>
      <c r="P4" s="153"/>
      <c r="Q4" s="153"/>
      <c r="R4" s="153"/>
      <c r="S4" s="153"/>
      <c r="T4" s="153"/>
      <c r="U4" s="154"/>
      <c r="V4" s="142" t="s">
        <v>25</v>
      </c>
      <c r="W4" s="142"/>
      <c r="X4" s="142"/>
    </row>
    <row r="5" spans="1:24" ht="23.25" customHeight="1">
      <c r="A5" s="164" t="s">
        <v>0</v>
      </c>
      <c r="B5" s="164"/>
      <c r="C5" s="164"/>
      <c r="D5" s="164"/>
      <c r="E5" s="164" t="s">
        <v>1</v>
      </c>
      <c r="F5" s="164"/>
      <c r="G5" s="164"/>
      <c r="H5" s="164"/>
      <c r="I5" s="164"/>
      <c r="J5" s="164"/>
      <c r="K5" s="164"/>
      <c r="L5" s="164"/>
      <c r="M5" s="164" t="s">
        <v>2</v>
      </c>
      <c r="N5" s="164"/>
      <c r="O5" s="164"/>
      <c r="P5" s="164"/>
      <c r="Q5" s="165" t="s">
        <v>3</v>
      </c>
      <c r="R5" s="166"/>
      <c r="S5" s="166"/>
      <c r="T5" s="166"/>
      <c r="U5" s="166"/>
      <c r="V5" s="166"/>
      <c r="W5" s="166"/>
      <c r="X5" s="167"/>
    </row>
    <row r="6" spans="1:24" ht="141.75" customHeight="1">
      <c r="A6" s="133" t="s">
        <v>4</v>
      </c>
      <c r="B6" s="133" t="s">
        <v>21</v>
      </c>
      <c r="C6" s="133" t="s">
        <v>4</v>
      </c>
      <c r="D6" s="133" t="s">
        <v>22</v>
      </c>
      <c r="E6" s="133" t="s">
        <v>23</v>
      </c>
      <c r="F6" s="133" t="s">
        <v>5</v>
      </c>
      <c r="G6" s="133" t="s">
        <v>6</v>
      </c>
      <c r="H6" s="133" t="s">
        <v>7</v>
      </c>
      <c r="I6" s="133" t="s">
        <v>8</v>
      </c>
      <c r="J6" s="133" t="s">
        <v>9</v>
      </c>
      <c r="K6" s="133" t="s">
        <v>10</v>
      </c>
      <c r="L6" s="133" t="s">
        <v>11</v>
      </c>
      <c r="M6" s="10" t="s">
        <v>12</v>
      </c>
      <c r="N6" s="11" t="s">
        <v>13</v>
      </c>
      <c r="O6" s="9" t="s">
        <v>14</v>
      </c>
      <c r="P6" s="12" t="s">
        <v>15</v>
      </c>
      <c r="Q6" s="77" t="s">
        <v>16</v>
      </c>
      <c r="R6" s="77" t="s">
        <v>17</v>
      </c>
      <c r="S6" s="78" t="s">
        <v>18</v>
      </c>
      <c r="T6" s="78" t="s">
        <v>126</v>
      </c>
      <c r="U6" s="133" t="s">
        <v>19</v>
      </c>
      <c r="V6" s="76" t="s">
        <v>20</v>
      </c>
      <c r="W6" s="79" t="s">
        <v>99</v>
      </c>
      <c r="X6" s="79" t="s">
        <v>100</v>
      </c>
    </row>
    <row r="7" spans="1:24" ht="165.75" customHeight="1">
      <c r="A7" s="16">
        <v>6</v>
      </c>
      <c r="B7" s="19" t="s">
        <v>127</v>
      </c>
      <c r="C7" s="16">
        <v>6.2</v>
      </c>
      <c r="D7" s="19" t="s">
        <v>141</v>
      </c>
      <c r="E7" s="17" t="s">
        <v>31</v>
      </c>
      <c r="F7" s="16" t="s">
        <v>33</v>
      </c>
      <c r="G7" s="16" t="s">
        <v>34</v>
      </c>
      <c r="H7" s="18" t="s">
        <v>74</v>
      </c>
      <c r="I7" s="17" t="s">
        <v>183</v>
      </c>
      <c r="J7" s="16" t="s">
        <v>123</v>
      </c>
      <c r="K7" s="16" t="s">
        <v>124</v>
      </c>
      <c r="L7" s="20">
        <v>0.9</v>
      </c>
      <c r="M7" s="21" t="s">
        <v>203</v>
      </c>
      <c r="N7" s="21" t="s">
        <v>204</v>
      </c>
      <c r="O7" s="21" t="s">
        <v>205</v>
      </c>
      <c r="P7" s="21" t="s">
        <v>206</v>
      </c>
      <c r="Q7" s="92" t="s">
        <v>239</v>
      </c>
      <c r="R7" s="92" t="s">
        <v>239</v>
      </c>
      <c r="S7" s="20" t="s">
        <v>239</v>
      </c>
      <c r="T7" s="20" t="s">
        <v>239</v>
      </c>
      <c r="U7" s="20" t="s">
        <v>239</v>
      </c>
      <c r="V7" s="111" t="s">
        <v>238</v>
      </c>
      <c r="W7" s="139" t="s">
        <v>266</v>
      </c>
      <c r="X7" s="140" t="s">
        <v>265</v>
      </c>
    </row>
    <row r="8" spans="1:24" ht="141.75" customHeight="1">
      <c r="A8" s="16">
        <v>3</v>
      </c>
      <c r="B8" s="19" t="s">
        <v>128</v>
      </c>
      <c r="C8" s="16">
        <v>3.8</v>
      </c>
      <c r="D8" s="19" t="s">
        <v>148</v>
      </c>
      <c r="E8" s="17" t="s">
        <v>31</v>
      </c>
      <c r="F8" s="16" t="s">
        <v>32</v>
      </c>
      <c r="G8" s="16" t="s">
        <v>165</v>
      </c>
      <c r="H8" s="18" t="s">
        <v>164</v>
      </c>
      <c r="I8" s="17" t="s">
        <v>166</v>
      </c>
      <c r="J8" s="16" t="s">
        <v>123</v>
      </c>
      <c r="K8" s="16" t="s">
        <v>124</v>
      </c>
      <c r="L8" s="20">
        <v>1</v>
      </c>
      <c r="M8" s="21" t="s">
        <v>27</v>
      </c>
      <c r="N8" s="21" t="s">
        <v>28</v>
      </c>
      <c r="O8" s="21" t="s">
        <v>29</v>
      </c>
      <c r="P8" s="21" t="s">
        <v>30</v>
      </c>
      <c r="Q8" s="92" t="s">
        <v>239</v>
      </c>
      <c r="R8" s="92" t="s">
        <v>239</v>
      </c>
      <c r="S8" s="20" t="s">
        <v>239</v>
      </c>
      <c r="T8" s="20" t="s">
        <v>239</v>
      </c>
      <c r="U8" s="20" t="s">
        <v>239</v>
      </c>
      <c r="V8" s="111" t="s">
        <v>263</v>
      </c>
      <c r="W8" s="139" t="s">
        <v>263</v>
      </c>
      <c r="X8" s="140" t="s">
        <v>265</v>
      </c>
    </row>
    <row r="9" spans="1:24" ht="141.75" customHeight="1">
      <c r="A9" s="16">
        <v>5</v>
      </c>
      <c r="B9" s="19" t="s">
        <v>199</v>
      </c>
      <c r="C9" s="16">
        <v>5.2</v>
      </c>
      <c r="D9" s="19" t="s">
        <v>135</v>
      </c>
      <c r="E9" s="17" t="s">
        <v>31</v>
      </c>
      <c r="F9" s="16" t="s">
        <v>38</v>
      </c>
      <c r="G9" s="16" t="s">
        <v>197</v>
      </c>
      <c r="H9" s="18" t="s">
        <v>196</v>
      </c>
      <c r="I9" s="17" t="s">
        <v>198</v>
      </c>
      <c r="J9" s="16">
        <v>2</v>
      </c>
      <c r="K9" s="16" t="s">
        <v>124</v>
      </c>
      <c r="L9" s="20">
        <v>1</v>
      </c>
      <c r="M9" s="21" t="s">
        <v>27</v>
      </c>
      <c r="N9" s="21" t="s">
        <v>28</v>
      </c>
      <c r="O9" s="21" t="s">
        <v>29</v>
      </c>
      <c r="P9" s="21" t="s">
        <v>30</v>
      </c>
      <c r="Q9" s="92">
        <v>2</v>
      </c>
      <c r="R9" s="92">
        <v>2</v>
      </c>
      <c r="S9" s="20">
        <f>Q9/R9</f>
        <v>1</v>
      </c>
      <c r="T9" s="20">
        <f aca="true" t="shared" si="0" ref="T9:T14">(S9/L9)</f>
        <v>1</v>
      </c>
      <c r="U9" s="126" t="str">
        <f>IF(S9&gt;=95%,$P$6,IF(S9&gt;=70%,$O$6,IF(S9&gt;=50%,$N$6,IF(S9&lt;50%,$M$6,"ojo"))))</f>
        <v>SATISFACTORIO</v>
      </c>
      <c r="V9" s="134" t="s">
        <v>250</v>
      </c>
      <c r="W9" s="139" t="s">
        <v>267</v>
      </c>
      <c r="X9" s="140" t="s">
        <v>265</v>
      </c>
    </row>
    <row r="10" spans="1:24" ht="135" customHeight="1">
      <c r="A10" s="22">
        <v>4</v>
      </c>
      <c r="B10" s="24" t="s">
        <v>156</v>
      </c>
      <c r="C10" s="22">
        <v>4.4</v>
      </c>
      <c r="D10" s="24" t="s">
        <v>221</v>
      </c>
      <c r="E10" s="22" t="s">
        <v>101</v>
      </c>
      <c r="F10" s="23" t="s">
        <v>33</v>
      </c>
      <c r="G10" s="23" t="s">
        <v>142</v>
      </c>
      <c r="H10" s="25" t="s">
        <v>223</v>
      </c>
      <c r="I10" s="22" t="s">
        <v>225</v>
      </c>
      <c r="J10" s="23" t="s">
        <v>123</v>
      </c>
      <c r="K10" s="23" t="s">
        <v>125</v>
      </c>
      <c r="L10" s="132">
        <v>0.8</v>
      </c>
      <c r="M10" s="23" t="s">
        <v>227</v>
      </c>
      <c r="N10" s="22" t="s">
        <v>228</v>
      </c>
      <c r="O10" s="23" t="s">
        <v>229</v>
      </c>
      <c r="P10" s="22" t="s">
        <v>230</v>
      </c>
      <c r="Q10" s="93">
        <v>949</v>
      </c>
      <c r="R10" s="94">
        <v>1081</v>
      </c>
      <c r="S10" s="127">
        <f>Q10/R10</f>
        <v>0.877890841813136</v>
      </c>
      <c r="T10" s="127">
        <f t="shared" si="0"/>
        <v>1.09736355226642</v>
      </c>
      <c r="U10" s="126" t="str">
        <f>IF(S10&gt;=75%,$P$6,IF(S10&gt;=50%,$O$6,IF(S10&gt;=30%,$N$6,IF(S10&lt;30%,$M$6,"ojo"))))</f>
        <v>SATISFACTORIO</v>
      </c>
      <c r="V10" s="135" t="s">
        <v>261</v>
      </c>
      <c r="W10" s="95" t="s">
        <v>268</v>
      </c>
      <c r="X10" s="95" t="s">
        <v>265</v>
      </c>
    </row>
    <row r="11" spans="1:24" ht="134.25" customHeight="1">
      <c r="A11" s="22">
        <v>4</v>
      </c>
      <c r="B11" s="24" t="s">
        <v>156</v>
      </c>
      <c r="C11" s="22">
        <v>4.4</v>
      </c>
      <c r="D11" s="24" t="s">
        <v>221</v>
      </c>
      <c r="E11" s="22" t="s">
        <v>101</v>
      </c>
      <c r="F11" s="23" t="s">
        <v>33</v>
      </c>
      <c r="G11" s="23" t="s">
        <v>222</v>
      </c>
      <c r="H11" s="25" t="s">
        <v>224</v>
      </c>
      <c r="I11" s="22" t="s">
        <v>226</v>
      </c>
      <c r="J11" s="23" t="s">
        <v>123</v>
      </c>
      <c r="K11" s="23" t="s">
        <v>125</v>
      </c>
      <c r="L11" s="132">
        <v>0.8</v>
      </c>
      <c r="M11" s="23" t="s">
        <v>227</v>
      </c>
      <c r="N11" s="22" t="s">
        <v>228</v>
      </c>
      <c r="O11" s="23" t="s">
        <v>229</v>
      </c>
      <c r="P11" s="22" t="s">
        <v>230</v>
      </c>
      <c r="Q11" s="93">
        <v>61</v>
      </c>
      <c r="R11" s="94">
        <v>111</v>
      </c>
      <c r="S11" s="127">
        <f>Q11/R11</f>
        <v>0.5495495495495496</v>
      </c>
      <c r="T11" s="127">
        <f t="shared" si="0"/>
        <v>0.6869369369369369</v>
      </c>
      <c r="U11" s="126" t="str">
        <f>IF(S11&gt;=75%,$P$6,IF(S11&gt;=50%,$O$6,IF(S11&gt;=30%,$N$6,IF(S11&lt;30%,$M$6,"ojo"))))</f>
        <v>ACEPTABLE</v>
      </c>
      <c r="V11" s="112" t="s">
        <v>251</v>
      </c>
      <c r="W11" s="95" t="s">
        <v>269</v>
      </c>
      <c r="X11" s="95" t="s">
        <v>265</v>
      </c>
    </row>
    <row r="12" spans="1:24" ht="112.5" customHeight="1">
      <c r="A12" s="26">
        <v>2</v>
      </c>
      <c r="B12" s="28" t="s">
        <v>143</v>
      </c>
      <c r="C12" s="26">
        <v>2.1</v>
      </c>
      <c r="D12" s="28" t="s">
        <v>144</v>
      </c>
      <c r="E12" s="27" t="s">
        <v>37</v>
      </c>
      <c r="F12" s="29" t="s">
        <v>32</v>
      </c>
      <c r="G12" s="29" t="s">
        <v>39</v>
      </c>
      <c r="H12" s="30" t="s">
        <v>129</v>
      </c>
      <c r="I12" s="27" t="s">
        <v>163</v>
      </c>
      <c r="J12" s="27" t="s">
        <v>123</v>
      </c>
      <c r="K12" s="26" t="s">
        <v>125</v>
      </c>
      <c r="L12" s="29" t="s">
        <v>35</v>
      </c>
      <c r="M12" s="26" t="s">
        <v>209</v>
      </c>
      <c r="N12" s="26" t="s">
        <v>208</v>
      </c>
      <c r="O12" s="26" t="s">
        <v>207</v>
      </c>
      <c r="P12" s="26" t="s">
        <v>195</v>
      </c>
      <c r="Q12" s="96">
        <v>24</v>
      </c>
      <c r="R12" s="96">
        <v>24</v>
      </c>
      <c r="S12" s="128">
        <f aca="true" t="shared" si="1" ref="S12:S18">Q12/R12</f>
        <v>1</v>
      </c>
      <c r="T12" s="128">
        <f t="shared" si="0"/>
        <v>1.0526315789473684</v>
      </c>
      <c r="U12" s="126" t="str">
        <f>IF(S12&gt;=90%,$P$6,IF(S12&gt;=65%,$O$6,IF(S12&gt;=45%,$N$6,IF(S12&lt;45%,$M$6,"ojo"))))</f>
        <v>SATISFACTORIO</v>
      </c>
      <c r="V12" s="113" t="s">
        <v>242</v>
      </c>
      <c r="W12" s="96" t="s">
        <v>270</v>
      </c>
      <c r="X12" s="96" t="s">
        <v>265</v>
      </c>
    </row>
    <row r="13" spans="1:24" ht="114.75" customHeight="1">
      <c r="A13" s="31">
        <v>1</v>
      </c>
      <c r="B13" s="35" t="s">
        <v>145</v>
      </c>
      <c r="C13" s="36">
        <v>1.2</v>
      </c>
      <c r="D13" s="35" t="s">
        <v>130</v>
      </c>
      <c r="E13" s="34" t="s">
        <v>40</v>
      </c>
      <c r="F13" s="31" t="s">
        <v>32</v>
      </c>
      <c r="G13" s="31" t="s">
        <v>41</v>
      </c>
      <c r="H13" s="33" t="s">
        <v>72</v>
      </c>
      <c r="I13" s="31" t="s">
        <v>184</v>
      </c>
      <c r="J13" s="32" t="s">
        <v>123</v>
      </c>
      <c r="K13" s="31" t="s">
        <v>125</v>
      </c>
      <c r="L13" s="37">
        <v>0.95</v>
      </c>
      <c r="M13" s="31" t="s">
        <v>209</v>
      </c>
      <c r="N13" s="31" t="s">
        <v>208</v>
      </c>
      <c r="O13" s="31" t="s">
        <v>207</v>
      </c>
      <c r="P13" s="31" t="s">
        <v>195</v>
      </c>
      <c r="Q13" s="97">
        <v>1060</v>
      </c>
      <c r="R13" s="97">
        <v>1060</v>
      </c>
      <c r="S13" s="37">
        <f t="shared" si="1"/>
        <v>1</v>
      </c>
      <c r="T13" s="32">
        <f t="shared" si="0"/>
        <v>1.0526315789473684</v>
      </c>
      <c r="U13" s="126" t="str">
        <f>IF(S13&gt;=90%,$P$6,IF(S13&gt;=65%,$O$6,IF(S13&gt;=45%,$N$6,IF(S13&lt;45%,$M$6,"ojo"))))</f>
        <v>SATISFACTORIO</v>
      </c>
      <c r="V13" s="114" t="s">
        <v>243</v>
      </c>
      <c r="W13" s="99" t="s">
        <v>271</v>
      </c>
      <c r="X13" s="98" t="s">
        <v>265</v>
      </c>
    </row>
    <row r="14" spans="1:24" ht="143.25" customHeight="1">
      <c r="A14" s="38">
        <v>5</v>
      </c>
      <c r="B14" s="42" t="s">
        <v>132</v>
      </c>
      <c r="C14" s="39">
        <v>5.3</v>
      </c>
      <c r="D14" s="41" t="s">
        <v>131</v>
      </c>
      <c r="E14" s="39" t="s">
        <v>42</v>
      </c>
      <c r="F14" s="38" t="s">
        <v>32</v>
      </c>
      <c r="G14" s="39" t="s">
        <v>43</v>
      </c>
      <c r="H14" s="40" t="s">
        <v>44</v>
      </c>
      <c r="I14" s="39" t="s">
        <v>172</v>
      </c>
      <c r="J14" s="39" t="s">
        <v>123</v>
      </c>
      <c r="K14" s="39" t="s">
        <v>124</v>
      </c>
      <c r="L14" s="43">
        <v>0.95</v>
      </c>
      <c r="M14" s="80" t="s">
        <v>209</v>
      </c>
      <c r="N14" s="81" t="s">
        <v>208</v>
      </c>
      <c r="O14" s="82" t="s">
        <v>207</v>
      </c>
      <c r="P14" s="83" t="s">
        <v>195</v>
      </c>
      <c r="Q14" s="100" t="s">
        <v>289</v>
      </c>
      <c r="R14" s="100" t="s">
        <v>289</v>
      </c>
      <c r="S14" s="43">
        <f t="shared" si="1"/>
        <v>1</v>
      </c>
      <c r="T14" s="43">
        <f t="shared" si="0"/>
        <v>1.0526315789473684</v>
      </c>
      <c r="U14" s="126" t="str">
        <f aca="true" t="shared" si="2" ref="U14:U27">IF(S14&gt;=95%,$P$6,IF(S14&gt;=70%,$O$6,IF(S14&gt;=50%,$N$6,IF(S14&lt;50%,$M$6,"ojo"))))</f>
        <v>SATISFACTORIO</v>
      </c>
      <c r="V14" s="136" t="s">
        <v>255</v>
      </c>
      <c r="W14" s="100" t="s">
        <v>297</v>
      </c>
      <c r="X14" s="101" t="s">
        <v>265</v>
      </c>
    </row>
    <row r="15" spans="1:24" ht="83.25" customHeight="1">
      <c r="A15" s="44">
        <v>5</v>
      </c>
      <c r="B15" s="46" t="s">
        <v>132</v>
      </c>
      <c r="C15" s="44">
        <v>5.5</v>
      </c>
      <c r="D15" s="46" t="s">
        <v>146</v>
      </c>
      <c r="E15" s="44" t="s">
        <v>45</v>
      </c>
      <c r="F15" s="45" t="s">
        <v>38</v>
      </c>
      <c r="G15" s="44" t="s">
        <v>46</v>
      </c>
      <c r="H15" s="48" t="s">
        <v>107</v>
      </c>
      <c r="I15" s="44" t="s">
        <v>185</v>
      </c>
      <c r="J15" s="44" t="s">
        <v>123</v>
      </c>
      <c r="K15" s="44" t="s">
        <v>124</v>
      </c>
      <c r="L15" s="47">
        <v>1</v>
      </c>
      <c r="M15" s="84" t="s">
        <v>27</v>
      </c>
      <c r="N15" s="85" t="s">
        <v>28</v>
      </c>
      <c r="O15" s="86" t="s">
        <v>29</v>
      </c>
      <c r="P15" s="87" t="s">
        <v>30</v>
      </c>
      <c r="Q15" s="102">
        <v>7</v>
      </c>
      <c r="R15" s="102">
        <v>7</v>
      </c>
      <c r="S15" s="47">
        <f t="shared" si="1"/>
        <v>1</v>
      </c>
      <c r="T15" s="47">
        <f>S15/L15</f>
        <v>1</v>
      </c>
      <c r="U15" s="126" t="str">
        <f t="shared" si="2"/>
        <v>SATISFACTORIO</v>
      </c>
      <c r="V15" s="137" t="s">
        <v>255</v>
      </c>
      <c r="W15" s="102" t="s">
        <v>290</v>
      </c>
      <c r="X15" s="102" t="s">
        <v>265</v>
      </c>
    </row>
    <row r="16" spans="1:24" ht="123.75" customHeight="1">
      <c r="A16" s="44">
        <v>3</v>
      </c>
      <c r="B16" s="46" t="s">
        <v>128</v>
      </c>
      <c r="C16" s="44">
        <v>3.7</v>
      </c>
      <c r="D16" s="46" t="s">
        <v>133</v>
      </c>
      <c r="E16" s="44" t="s">
        <v>45</v>
      </c>
      <c r="F16" s="45" t="s">
        <v>105</v>
      </c>
      <c r="G16" s="44" t="s">
        <v>47</v>
      </c>
      <c r="H16" s="48" t="s">
        <v>104</v>
      </c>
      <c r="I16" s="44" t="s">
        <v>186</v>
      </c>
      <c r="J16" s="44" t="s">
        <v>123</v>
      </c>
      <c r="K16" s="44" t="s">
        <v>125</v>
      </c>
      <c r="L16" s="47">
        <v>1</v>
      </c>
      <c r="M16" s="84" t="s">
        <v>27</v>
      </c>
      <c r="N16" s="85" t="s">
        <v>28</v>
      </c>
      <c r="O16" s="86" t="s">
        <v>29</v>
      </c>
      <c r="P16" s="87" t="s">
        <v>30</v>
      </c>
      <c r="Q16" s="102">
        <v>3</v>
      </c>
      <c r="R16" s="102">
        <v>3</v>
      </c>
      <c r="S16" s="47">
        <f t="shared" si="1"/>
        <v>1</v>
      </c>
      <c r="T16" s="47">
        <f aca="true" t="shared" si="3" ref="T16:T27">(S16/L16)</f>
        <v>1</v>
      </c>
      <c r="U16" s="126" t="str">
        <f t="shared" si="2"/>
        <v>SATISFACTORIO</v>
      </c>
      <c r="V16" s="137" t="s">
        <v>255</v>
      </c>
      <c r="W16" s="102" t="s">
        <v>291</v>
      </c>
      <c r="X16" s="102" t="s">
        <v>265</v>
      </c>
    </row>
    <row r="17" spans="1:24" ht="117.75" customHeight="1">
      <c r="A17" s="44">
        <v>3</v>
      </c>
      <c r="B17" s="46" t="s">
        <v>128</v>
      </c>
      <c r="C17" s="44">
        <v>3.11</v>
      </c>
      <c r="D17" s="46" t="s">
        <v>147</v>
      </c>
      <c r="E17" s="44" t="s">
        <v>45</v>
      </c>
      <c r="F17" s="45" t="s">
        <v>32</v>
      </c>
      <c r="G17" s="44" t="s">
        <v>48</v>
      </c>
      <c r="H17" s="48" t="s">
        <v>106</v>
      </c>
      <c r="I17" s="44" t="s">
        <v>187</v>
      </c>
      <c r="J17" s="44" t="s">
        <v>123</v>
      </c>
      <c r="K17" s="44" t="s">
        <v>125</v>
      </c>
      <c r="L17" s="47">
        <v>1</v>
      </c>
      <c r="M17" s="84" t="s">
        <v>27</v>
      </c>
      <c r="N17" s="85" t="s">
        <v>28</v>
      </c>
      <c r="O17" s="86" t="s">
        <v>29</v>
      </c>
      <c r="P17" s="87" t="s">
        <v>30</v>
      </c>
      <c r="Q17" s="102">
        <v>207</v>
      </c>
      <c r="R17" s="102">
        <v>207</v>
      </c>
      <c r="S17" s="47">
        <f t="shared" si="1"/>
        <v>1</v>
      </c>
      <c r="T17" s="47">
        <f t="shared" si="3"/>
        <v>1</v>
      </c>
      <c r="U17" s="126" t="str">
        <f t="shared" si="2"/>
        <v>SATISFACTORIO</v>
      </c>
      <c r="V17" s="137" t="s">
        <v>255</v>
      </c>
      <c r="W17" s="102" t="s">
        <v>292</v>
      </c>
      <c r="X17" s="102" t="s">
        <v>265</v>
      </c>
    </row>
    <row r="18" spans="1:24" ht="123.75" customHeight="1">
      <c r="A18" s="44">
        <v>3</v>
      </c>
      <c r="B18" s="46" t="s">
        <v>128</v>
      </c>
      <c r="C18" s="44">
        <v>3.8</v>
      </c>
      <c r="D18" s="46" t="s">
        <v>149</v>
      </c>
      <c r="E18" s="44" t="s">
        <v>45</v>
      </c>
      <c r="F18" s="45" t="s">
        <v>105</v>
      </c>
      <c r="G18" s="44" t="s">
        <v>111</v>
      </c>
      <c r="H18" s="48" t="s">
        <v>118</v>
      </c>
      <c r="I18" s="44" t="s">
        <v>188</v>
      </c>
      <c r="J18" s="44" t="s">
        <v>123</v>
      </c>
      <c r="K18" s="44" t="s">
        <v>125</v>
      </c>
      <c r="L18" s="47">
        <v>1</v>
      </c>
      <c r="M18" s="84" t="s">
        <v>27</v>
      </c>
      <c r="N18" s="85" t="s">
        <v>28</v>
      </c>
      <c r="O18" s="86" t="s">
        <v>29</v>
      </c>
      <c r="P18" s="87" t="s">
        <v>30</v>
      </c>
      <c r="Q18" s="102">
        <v>76608</v>
      </c>
      <c r="R18" s="102">
        <v>76608</v>
      </c>
      <c r="S18" s="47">
        <f t="shared" si="1"/>
        <v>1</v>
      </c>
      <c r="T18" s="47">
        <f t="shared" si="3"/>
        <v>1</v>
      </c>
      <c r="U18" s="126" t="str">
        <f t="shared" si="2"/>
        <v>SATISFACTORIO</v>
      </c>
      <c r="V18" s="137" t="s">
        <v>255</v>
      </c>
      <c r="W18" s="102" t="s">
        <v>293</v>
      </c>
      <c r="X18" s="102" t="s">
        <v>265</v>
      </c>
    </row>
    <row r="19" spans="1:24" ht="168" customHeight="1">
      <c r="A19" s="49">
        <v>3</v>
      </c>
      <c r="B19" s="123" t="s">
        <v>173</v>
      </c>
      <c r="C19" s="50" t="s">
        <v>174</v>
      </c>
      <c r="D19" s="123" t="s">
        <v>175</v>
      </c>
      <c r="E19" s="49" t="s">
        <v>49</v>
      </c>
      <c r="F19" s="49" t="s">
        <v>33</v>
      </c>
      <c r="G19" s="50" t="s">
        <v>155</v>
      </c>
      <c r="H19" s="124" t="s">
        <v>176</v>
      </c>
      <c r="I19" s="49" t="s">
        <v>189</v>
      </c>
      <c r="J19" s="49" t="s">
        <v>123</v>
      </c>
      <c r="K19" s="50" t="s">
        <v>125</v>
      </c>
      <c r="L19" s="125">
        <v>0.91</v>
      </c>
      <c r="M19" s="49" t="s">
        <v>203</v>
      </c>
      <c r="N19" s="49" t="s">
        <v>204</v>
      </c>
      <c r="O19" s="50" t="s">
        <v>205</v>
      </c>
      <c r="P19" s="49" t="s">
        <v>206</v>
      </c>
      <c r="Q19" s="103">
        <v>3</v>
      </c>
      <c r="R19" s="103">
        <v>3</v>
      </c>
      <c r="S19" s="129">
        <f aca="true" t="shared" si="4" ref="S19:S39">Q19/R19</f>
        <v>1</v>
      </c>
      <c r="T19" s="129">
        <f t="shared" si="3"/>
        <v>1.0989010989010988</v>
      </c>
      <c r="U19" s="126" t="str">
        <f>IF(S19&gt;=85%,$P$6,IF(S19&gt;=60%,$O$6,IF(S19&gt;=40%,$N$6,IF(S19&lt;40%,$M$6,"ojo"))))</f>
        <v>SATISFACTORIO</v>
      </c>
      <c r="V19" s="115" t="s">
        <v>262</v>
      </c>
      <c r="W19" s="103" t="s">
        <v>272</v>
      </c>
      <c r="X19" s="103" t="s">
        <v>265</v>
      </c>
    </row>
    <row r="20" spans="1:24" ht="117.75" customHeight="1">
      <c r="A20" s="49">
        <v>3</v>
      </c>
      <c r="B20" s="123" t="s">
        <v>173</v>
      </c>
      <c r="C20" s="50" t="s">
        <v>174</v>
      </c>
      <c r="D20" s="123" t="s">
        <v>133</v>
      </c>
      <c r="E20" s="49" t="s">
        <v>49</v>
      </c>
      <c r="F20" s="49" t="s">
        <v>38</v>
      </c>
      <c r="G20" s="50" t="s">
        <v>177</v>
      </c>
      <c r="H20" s="124" t="s">
        <v>178</v>
      </c>
      <c r="I20" s="49" t="s">
        <v>210</v>
      </c>
      <c r="J20" s="49" t="s">
        <v>134</v>
      </c>
      <c r="K20" s="50" t="s">
        <v>125</v>
      </c>
      <c r="L20" s="125">
        <v>0.9</v>
      </c>
      <c r="M20" s="49" t="s">
        <v>203</v>
      </c>
      <c r="N20" s="49" t="s">
        <v>204</v>
      </c>
      <c r="O20" s="50" t="s">
        <v>205</v>
      </c>
      <c r="P20" s="49" t="s">
        <v>206</v>
      </c>
      <c r="Q20" s="103">
        <v>4</v>
      </c>
      <c r="R20" s="103">
        <v>4</v>
      </c>
      <c r="S20" s="129">
        <f t="shared" si="4"/>
        <v>1</v>
      </c>
      <c r="T20" s="129">
        <f t="shared" si="3"/>
        <v>1.1111111111111112</v>
      </c>
      <c r="U20" s="126" t="str">
        <f>IF(S20&gt;=85%,$P$6,IF(S20&gt;=60%,$O$6,IF(S20&gt;=40%,$N$6,IF(S20&lt;40%,$M$6,"ojo"))))</f>
        <v>SATISFACTORIO</v>
      </c>
      <c r="V20" s="115" t="s">
        <v>245</v>
      </c>
      <c r="W20" s="103" t="s">
        <v>273</v>
      </c>
      <c r="X20" s="103" t="s">
        <v>265</v>
      </c>
    </row>
    <row r="21" spans="1:24" ht="137.25" customHeight="1">
      <c r="A21" s="49">
        <v>3</v>
      </c>
      <c r="B21" s="123" t="s">
        <v>128</v>
      </c>
      <c r="C21" s="50" t="s">
        <v>179</v>
      </c>
      <c r="D21" s="123" t="s">
        <v>133</v>
      </c>
      <c r="E21" s="49" t="s">
        <v>49</v>
      </c>
      <c r="F21" s="49" t="s">
        <v>38</v>
      </c>
      <c r="G21" s="50" t="s">
        <v>180</v>
      </c>
      <c r="H21" s="124" t="s">
        <v>181</v>
      </c>
      <c r="I21" s="49" t="s">
        <v>182</v>
      </c>
      <c r="J21" s="49" t="s">
        <v>123</v>
      </c>
      <c r="K21" s="50" t="s">
        <v>124</v>
      </c>
      <c r="L21" s="125">
        <v>1</v>
      </c>
      <c r="M21" s="49" t="s">
        <v>27</v>
      </c>
      <c r="N21" s="49" t="s">
        <v>28</v>
      </c>
      <c r="O21" s="50" t="s">
        <v>29</v>
      </c>
      <c r="P21" s="49" t="s">
        <v>30</v>
      </c>
      <c r="Q21" s="103">
        <v>48</v>
      </c>
      <c r="R21" s="103">
        <v>48</v>
      </c>
      <c r="S21" s="129">
        <f t="shared" si="4"/>
        <v>1</v>
      </c>
      <c r="T21" s="129">
        <f t="shared" si="3"/>
        <v>1</v>
      </c>
      <c r="U21" s="126" t="str">
        <f t="shared" si="2"/>
        <v>SATISFACTORIO</v>
      </c>
      <c r="V21" s="115" t="s">
        <v>246</v>
      </c>
      <c r="W21" s="103" t="s">
        <v>274</v>
      </c>
      <c r="X21" s="103" t="s">
        <v>265</v>
      </c>
    </row>
    <row r="22" spans="1:24" ht="145.5" customHeight="1">
      <c r="A22" s="51">
        <v>5</v>
      </c>
      <c r="B22" s="52" t="s">
        <v>150</v>
      </c>
      <c r="C22" s="51">
        <v>5.2</v>
      </c>
      <c r="D22" s="52" t="s">
        <v>135</v>
      </c>
      <c r="E22" s="51" t="s">
        <v>113</v>
      </c>
      <c r="F22" s="51" t="s">
        <v>32</v>
      </c>
      <c r="G22" s="51" t="s">
        <v>50</v>
      </c>
      <c r="H22" s="54" t="s">
        <v>67</v>
      </c>
      <c r="I22" s="51" t="s">
        <v>136</v>
      </c>
      <c r="J22" s="51" t="s">
        <v>123</v>
      </c>
      <c r="K22" s="51" t="s">
        <v>124</v>
      </c>
      <c r="L22" s="53">
        <v>0.95</v>
      </c>
      <c r="M22" s="51" t="s">
        <v>209</v>
      </c>
      <c r="N22" s="51" t="s">
        <v>208</v>
      </c>
      <c r="O22" s="51" t="s">
        <v>207</v>
      </c>
      <c r="P22" s="51" t="s">
        <v>195</v>
      </c>
      <c r="Q22" s="104">
        <v>0</v>
      </c>
      <c r="R22" s="104">
        <v>1</v>
      </c>
      <c r="S22" s="53">
        <f>Q22/R22</f>
        <v>0</v>
      </c>
      <c r="T22" s="130">
        <f>S22/L22</f>
        <v>0</v>
      </c>
      <c r="U22" s="126" t="str">
        <f>IF(S22&gt;=90%,$P$6,IF(S22&gt;=65%,$O$6,IF(S22&gt;=45%,$N$6,IF(S22&lt;45%,$M$6,"ojo"))))</f>
        <v>INSATISFACTORIO</v>
      </c>
      <c r="V22" s="138" t="s">
        <v>255</v>
      </c>
      <c r="W22" s="104" t="s">
        <v>298</v>
      </c>
      <c r="X22" s="104" t="s">
        <v>265</v>
      </c>
    </row>
    <row r="23" spans="1:24" ht="126.75" customHeight="1">
      <c r="A23" s="51">
        <v>5</v>
      </c>
      <c r="B23" s="52" t="s">
        <v>132</v>
      </c>
      <c r="C23" s="51">
        <v>5.2</v>
      </c>
      <c r="D23" s="52" t="s">
        <v>135</v>
      </c>
      <c r="E23" s="51" t="s">
        <v>113</v>
      </c>
      <c r="F23" s="51" t="s">
        <v>32</v>
      </c>
      <c r="G23" s="51" t="s">
        <v>51</v>
      </c>
      <c r="H23" s="54" t="s">
        <v>68</v>
      </c>
      <c r="I23" s="51" t="s">
        <v>137</v>
      </c>
      <c r="J23" s="51" t="s">
        <v>123</v>
      </c>
      <c r="K23" s="51" t="s">
        <v>124</v>
      </c>
      <c r="L23" s="53">
        <v>0.95</v>
      </c>
      <c r="M23" s="51" t="s">
        <v>209</v>
      </c>
      <c r="N23" s="51" t="s">
        <v>208</v>
      </c>
      <c r="O23" s="51" t="s">
        <v>207</v>
      </c>
      <c r="P23" s="51" t="s">
        <v>195</v>
      </c>
      <c r="Q23" s="104">
        <v>0</v>
      </c>
      <c r="R23" s="104">
        <v>1</v>
      </c>
      <c r="S23" s="53">
        <f>Q23/R23</f>
        <v>0</v>
      </c>
      <c r="T23" s="130">
        <f>S23/L23</f>
        <v>0</v>
      </c>
      <c r="U23" s="126" t="str">
        <f>IF(S23&gt;=90%,$P$6,IF(S23&gt;=65%,$O$6,IF(S23&gt;=45%,$N$6,IF(S23&lt;45%,$M$6,"ojo"))))</f>
        <v>INSATISFACTORIO</v>
      </c>
      <c r="V23" s="138" t="s">
        <v>255</v>
      </c>
      <c r="W23" s="104" t="s">
        <v>299</v>
      </c>
      <c r="X23" s="104" t="s">
        <v>265</v>
      </c>
    </row>
    <row r="24" spans="1:24" ht="249.75" customHeight="1">
      <c r="A24" s="51">
        <v>5</v>
      </c>
      <c r="B24" s="52" t="s">
        <v>132</v>
      </c>
      <c r="C24" s="51">
        <v>5.1</v>
      </c>
      <c r="D24" s="52" t="s">
        <v>151</v>
      </c>
      <c r="E24" s="51" t="s">
        <v>112</v>
      </c>
      <c r="F24" s="51" t="s">
        <v>170</v>
      </c>
      <c r="G24" s="51" t="s">
        <v>52</v>
      </c>
      <c r="H24" s="54" t="s">
        <v>114</v>
      </c>
      <c r="I24" s="51" t="s">
        <v>138</v>
      </c>
      <c r="J24" s="51" t="s">
        <v>123</v>
      </c>
      <c r="K24" s="51" t="s">
        <v>125</v>
      </c>
      <c r="L24" s="53">
        <v>0.95</v>
      </c>
      <c r="M24" s="51" t="s">
        <v>209</v>
      </c>
      <c r="N24" s="51" t="s">
        <v>208</v>
      </c>
      <c r="O24" s="51" t="s">
        <v>207</v>
      </c>
      <c r="P24" s="51" t="s">
        <v>195</v>
      </c>
      <c r="Q24" s="104">
        <v>2147767463</v>
      </c>
      <c r="R24" s="104">
        <v>2313144806</v>
      </c>
      <c r="S24" s="53">
        <f t="shared" si="4"/>
        <v>0.9285054084936523</v>
      </c>
      <c r="T24" s="53">
        <f t="shared" si="3"/>
        <v>0.9773741142038446</v>
      </c>
      <c r="U24" s="126" t="str">
        <f>IF(S24&gt;=90%,$P$6,IF(S24&gt;=65%,$O$6,IF(S24&gt;=45%,$N$6,IF(S24&lt;45%,$M$6,"ojo"))))</f>
        <v>SATISFACTORIO</v>
      </c>
      <c r="V24" s="116" t="s">
        <v>241</v>
      </c>
      <c r="W24" s="104" t="s">
        <v>275</v>
      </c>
      <c r="X24" s="104" t="s">
        <v>265</v>
      </c>
    </row>
    <row r="25" spans="1:24" ht="204" customHeight="1">
      <c r="A25" s="51">
        <v>5</v>
      </c>
      <c r="B25" s="52" t="s">
        <v>132</v>
      </c>
      <c r="C25" s="51">
        <v>5.1</v>
      </c>
      <c r="D25" s="52" t="s">
        <v>151</v>
      </c>
      <c r="E25" s="51" t="s">
        <v>112</v>
      </c>
      <c r="F25" s="51" t="s">
        <v>170</v>
      </c>
      <c r="G25" s="51" t="s">
        <v>53</v>
      </c>
      <c r="H25" s="54" t="s">
        <v>115</v>
      </c>
      <c r="I25" s="51" t="s">
        <v>139</v>
      </c>
      <c r="J25" s="51" t="s">
        <v>123</v>
      </c>
      <c r="K25" s="51" t="s">
        <v>125</v>
      </c>
      <c r="L25" s="53">
        <v>0.9</v>
      </c>
      <c r="M25" s="51" t="s">
        <v>203</v>
      </c>
      <c r="N25" s="51" t="s">
        <v>204</v>
      </c>
      <c r="O25" s="51" t="s">
        <v>205</v>
      </c>
      <c r="P25" s="51" t="s">
        <v>206</v>
      </c>
      <c r="Q25" s="104">
        <v>414805993.35</v>
      </c>
      <c r="R25" s="104">
        <v>427895550.7</v>
      </c>
      <c r="S25" s="53">
        <f t="shared" si="4"/>
        <v>0.9694094567503995</v>
      </c>
      <c r="T25" s="53">
        <f t="shared" si="3"/>
        <v>1.0771216186115549</v>
      </c>
      <c r="U25" s="126" t="str">
        <f>IF(S25&gt;=85%,$P$6,IF(S25&gt;=60%,$O$6,IF(S25&gt;=40%,$N$6,IF(S25&lt;40%,$M$6,"ojo"))))</f>
        <v>SATISFACTORIO</v>
      </c>
      <c r="V25" s="116" t="s">
        <v>256</v>
      </c>
      <c r="W25" s="104" t="s">
        <v>278</v>
      </c>
      <c r="X25" s="104" t="s">
        <v>265</v>
      </c>
    </row>
    <row r="26" spans="1:24" ht="112.5" customHeight="1">
      <c r="A26" s="51">
        <v>5</v>
      </c>
      <c r="B26" s="52" t="s">
        <v>132</v>
      </c>
      <c r="C26" s="51">
        <v>5.1</v>
      </c>
      <c r="D26" s="52" t="s">
        <v>151</v>
      </c>
      <c r="E26" s="51" t="s">
        <v>112</v>
      </c>
      <c r="F26" s="51" t="s">
        <v>170</v>
      </c>
      <c r="G26" s="51" t="s">
        <v>117</v>
      </c>
      <c r="H26" s="54" t="s">
        <v>116</v>
      </c>
      <c r="I26" s="51" t="s">
        <v>139</v>
      </c>
      <c r="J26" s="51" t="s">
        <v>123</v>
      </c>
      <c r="K26" s="51" t="s">
        <v>125</v>
      </c>
      <c r="L26" s="53">
        <v>0.95</v>
      </c>
      <c r="M26" s="51" t="s">
        <v>209</v>
      </c>
      <c r="N26" s="51" t="s">
        <v>208</v>
      </c>
      <c r="O26" s="51" t="s">
        <v>207</v>
      </c>
      <c r="P26" s="51" t="s">
        <v>195</v>
      </c>
      <c r="Q26" s="104">
        <v>192149325003.38</v>
      </c>
      <c r="R26" s="104">
        <v>195233028470.69</v>
      </c>
      <c r="S26" s="53">
        <f t="shared" si="4"/>
        <v>0.9842050113576303</v>
      </c>
      <c r="T26" s="53">
        <f t="shared" si="3"/>
        <v>1.036005275113295</v>
      </c>
      <c r="U26" s="126" t="str">
        <f>IF(S26&gt;=90%,$P$6,IF(S26&gt;=65%,$O$6,IF(S26&gt;=45%,$N$6,IF(S26&lt;45%,$M$6,"ojo"))))</f>
        <v>SATISFACTORIO</v>
      </c>
      <c r="V26" s="116" t="s">
        <v>240</v>
      </c>
      <c r="W26" s="104" t="s">
        <v>277</v>
      </c>
      <c r="X26" s="104" t="s">
        <v>265</v>
      </c>
    </row>
    <row r="27" spans="1:24" ht="132" customHeight="1">
      <c r="A27" s="51">
        <v>3</v>
      </c>
      <c r="B27" s="52" t="s">
        <v>128</v>
      </c>
      <c r="C27" s="51">
        <v>3.8</v>
      </c>
      <c r="D27" s="52" t="s">
        <v>148</v>
      </c>
      <c r="E27" s="51" t="s">
        <v>119</v>
      </c>
      <c r="F27" s="51" t="s">
        <v>32</v>
      </c>
      <c r="G27" s="51" t="s">
        <v>120</v>
      </c>
      <c r="H27" s="54" t="s">
        <v>152</v>
      </c>
      <c r="I27" s="51" t="s">
        <v>121</v>
      </c>
      <c r="J27" s="51">
        <v>1</v>
      </c>
      <c r="K27" s="51" t="s">
        <v>125</v>
      </c>
      <c r="L27" s="53">
        <v>1</v>
      </c>
      <c r="M27" s="51" t="s">
        <v>27</v>
      </c>
      <c r="N27" s="51" t="s">
        <v>28</v>
      </c>
      <c r="O27" s="51" t="s">
        <v>29</v>
      </c>
      <c r="P27" s="51" t="s">
        <v>30</v>
      </c>
      <c r="Q27" s="104">
        <v>8</v>
      </c>
      <c r="R27" s="104">
        <v>8</v>
      </c>
      <c r="S27" s="53">
        <f t="shared" si="4"/>
        <v>1</v>
      </c>
      <c r="T27" s="53">
        <f t="shared" si="3"/>
        <v>1</v>
      </c>
      <c r="U27" s="126" t="str">
        <f t="shared" si="2"/>
        <v>SATISFACTORIO</v>
      </c>
      <c r="V27" s="116" t="s">
        <v>257</v>
      </c>
      <c r="W27" s="104" t="s">
        <v>279</v>
      </c>
      <c r="X27" s="104" t="s">
        <v>265</v>
      </c>
    </row>
    <row r="28" spans="1:25" ht="142.5" customHeight="1">
      <c r="A28" s="55">
        <v>3</v>
      </c>
      <c r="B28" s="57" t="s">
        <v>128</v>
      </c>
      <c r="C28" s="55">
        <v>3.8</v>
      </c>
      <c r="D28" s="57" t="s">
        <v>148</v>
      </c>
      <c r="E28" s="55" t="s">
        <v>54</v>
      </c>
      <c r="F28" s="55" t="s">
        <v>38</v>
      </c>
      <c r="G28" s="55" t="s">
        <v>55</v>
      </c>
      <c r="H28" s="58" t="s">
        <v>215</v>
      </c>
      <c r="I28" s="55" t="s">
        <v>216</v>
      </c>
      <c r="J28" s="55" t="s">
        <v>123</v>
      </c>
      <c r="K28" s="55" t="s">
        <v>125</v>
      </c>
      <c r="L28" s="56">
        <v>0.7</v>
      </c>
      <c r="M28" s="55" t="s">
        <v>217</v>
      </c>
      <c r="N28" s="55" t="s">
        <v>218</v>
      </c>
      <c r="O28" s="55" t="s">
        <v>219</v>
      </c>
      <c r="P28" s="55" t="s">
        <v>220</v>
      </c>
      <c r="Q28" s="105">
        <f>265915412.18+1854383780</f>
        <v>2120299192.18</v>
      </c>
      <c r="R28" s="105">
        <f>964641309.14+189452391732</f>
        <v>190417033041.14</v>
      </c>
      <c r="S28" s="56">
        <f t="shared" si="4"/>
        <v>0.011135029037669676</v>
      </c>
      <c r="T28" s="56">
        <f>S28/L28</f>
        <v>0.01590718433952811</v>
      </c>
      <c r="U28" s="126" t="str">
        <f>IF(S28&gt;=65%,$P$6,IF(S28&gt;=40%,$O$6,IF(S28&gt;=20%,$N$6,IF(S28&lt;20%,$M$6,"ojo"))))</f>
        <v>INSATISFACTORIO</v>
      </c>
      <c r="V28" s="117" t="s">
        <v>249</v>
      </c>
      <c r="W28" s="105" t="s">
        <v>276</v>
      </c>
      <c r="X28" s="105" t="s">
        <v>265</v>
      </c>
      <c r="Y28" s="88"/>
    </row>
    <row r="29" spans="1:24" ht="141.75" customHeight="1">
      <c r="A29" s="59">
        <v>3</v>
      </c>
      <c r="B29" s="61" t="s">
        <v>128</v>
      </c>
      <c r="C29" s="59">
        <v>3.4</v>
      </c>
      <c r="D29" s="61" t="s">
        <v>153</v>
      </c>
      <c r="E29" s="59" t="s">
        <v>56</v>
      </c>
      <c r="F29" s="59" t="s">
        <v>32</v>
      </c>
      <c r="G29" s="59" t="s">
        <v>98</v>
      </c>
      <c r="H29" s="64" t="s">
        <v>109</v>
      </c>
      <c r="I29" s="59" t="s">
        <v>190</v>
      </c>
      <c r="J29" s="59" t="s">
        <v>123</v>
      </c>
      <c r="K29" s="59" t="s">
        <v>125</v>
      </c>
      <c r="L29" s="60">
        <v>1</v>
      </c>
      <c r="M29" s="59" t="s">
        <v>27</v>
      </c>
      <c r="N29" s="59" t="s">
        <v>28</v>
      </c>
      <c r="O29" s="59" t="s">
        <v>29</v>
      </c>
      <c r="P29" s="59" t="s">
        <v>30</v>
      </c>
      <c r="Q29" s="106">
        <v>141</v>
      </c>
      <c r="R29" s="106">
        <v>141</v>
      </c>
      <c r="S29" s="60">
        <f t="shared" si="4"/>
        <v>1</v>
      </c>
      <c r="T29" s="60">
        <f>S29/L29</f>
        <v>1</v>
      </c>
      <c r="U29" s="126" t="str">
        <f aca="true" t="shared" si="5" ref="U29:U39">IF(S29&gt;=95%,$P$6,IF(S29&gt;=70%,$O$6,IF(S29&gt;=50%,$N$6,IF(S29&lt;50%,$M$6,"ojo"))))</f>
        <v>SATISFACTORIO</v>
      </c>
      <c r="V29" s="118" t="s">
        <v>252</v>
      </c>
      <c r="W29" s="106" t="s">
        <v>280</v>
      </c>
      <c r="X29" s="106" t="s">
        <v>265</v>
      </c>
    </row>
    <row r="30" spans="1:24" ht="163.5" customHeight="1">
      <c r="A30" s="59">
        <v>3</v>
      </c>
      <c r="B30" s="61" t="s">
        <v>128</v>
      </c>
      <c r="C30" s="59">
        <v>3.3</v>
      </c>
      <c r="D30" s="61" t="s">
        <v>154</v>
      </c>
      <c r="E30" s="59" t="s">
        <v>56</v>
      </c>
      <c r="F30" s="74" t="s">
        <v>32</v>
      </c>
      <c r="G30" s="59" t="s">
        <v>73</v>
      </c>
      <c r="H30" s="64" t="s">
        <v>108</v>
      </c>
      <c r="I30" s="74" t="s">
        <v>191</v>
      </c>
      <c r="J30" s="59" t="s">
        <v>123</v>
      </c>
      <c r="K30" s="59" t="s">
        <v>125</v>
      </c>
      <c r="L30" s="60">
        <v>1</v>
      </c>
      <c r="M30" s="59" t="s">
        <v>27</v>
      </c>
      <c r="N30" s="59" t="s">
        <v>28</v>
      </c>
      <c r="O30" s="59" t="s">
        <v>29</v>
      </c>
      <c r="P30" s="59" t="s">
        <v>30</v>
      </c>
      <c r="Q30" s="106">
        <v>251</v>
      </c>
      <c r="R30" s="106">
        <v>251</v>
      </c>
      <c r="S30" s="60">
        <f t="shared" si="4"/>
        <v>1</v>
      </c>
      <c r="T30" s="60">
        <f>S30/L30</f>
        <v>1</v>
      </c>
      <c r="U30" s="126" t="str">
        <f t="shared" si="5"/>
        <v>SATISFACTORIO</v>
      </c>
      <c r="V30" s="118" t="s">
        <v>254</v>
      </c>
      <c r="W30" s="106" t="s">
        <v>281</v>
      </c>
      <c r="X30" s="106" t="s">
        <v>265</v>
      </c>
    </row>
    <row r="31" spans="1:24" ht="168" customHeight="1">
      <c r="A31" s="59">
        <v>4</v>
      </c>
      <c r="B31" s="61" t="s">
        <v>156</v>
      </c>
      <c r="C31" s="59">
        <v>4.3</v>
      </c>
      <c r="D31" s="61" t="s">
        <v>157</v>
      </c>
      <c r="E31" s="59" t="s">
        <v>56</v>
      </c>
      <c r="F31" s="74" t="s">
        <v>32</v>
      </c>
      <c r="G31" s="59" t="s">
        <v>169</v>
      </c>
      <c r="H31" s="64" t="s">
        <v>167</v>
      </c>
      <c r="I31" s="59" t="s">
        <v>168</v>
      </c>
      <c r="J31" s="59" t="s">
        <v>123</v>
      </c>
      <c r="K31" s="59" t="s">
        <v>125</v>
      </c>
      <c r="L31" s="60">
        <v>1</v>
      </c>
      <c r="M31" s="59" t="s">
        <v>27</v>
      </c>
      <c r="N31" s="59" t="s">
        <v>28</v>
      </c>
      <c r="O31" s="59" t="s">
        <v>29</v>
      </c>
      <c r="P31" s="59" t="s">
        <v>30</v>
      </c>
      <c r="Q31" s="106">
        <v>242</v>
      </c>
      <c r="R31" s="106">
        <v>240</v>
      </c>
      <c r="S31" s="60">
        <f t="shared" si="4"/>
        <v>1.0083333333333333</v>
      </c>
      <c r="T31" s="60">
        <f>S31/L31</f>
        <v>1.0083333333333333</v>
      </c>
      <c r="U31" s="126" t="str">
        <f t="shared" si="5"/>
        <v>SATISFACTORIO</v>
      </c>
      <c r="V31" s="118" t="s">
        <v>253</v>
      </c>
      <c r="W31" s="106" t="s">
        <v>282</v>
      </c>
      <c r="X31" s="106" t="s">
        <v>265</v>
      </c>
    </row>
    <row r="32" spans="1:24" ht="373.5" customHeight="1">
      <c r="A32" s="62">
        <v>4</v>
      </c>
      <c r="B32" s="63" t="s">
        <v>156</v>
      </c>
      <c r="C32" s="62">
        <v>4.3</v>
      </c>
      <c r="D32" s="63" t="s">
        <v>157</v>
      </c>
      <c r="E32" s="62" t="s">
        <v>57</v>
      </c>
      <c r="F32" s="62" t="s">
        <v>58</v>
      </c>
      <c r="G32" s="62" t="s">
        <v>59</v>
      </c>
      <c r="H32" s="133" t="s">
        <v>102</v>
      </c>
      <c r="I32" s="62" t="s">
        <v>171</v>
      </c>
      <c r="J32" s="62" t="s">
        <v>123</v>
      </c>
      <c r="K32" s="62" t="s">
        <v>125</v>
      </c>
      <c r="L32" s="65">
        <v>0.85</v>
      </c>
      <c r="M32" s="62" t="s">
        <v>211</v>
      </c>
      <c r="N32" s="62" t="s">
        <v>212</v>
      </c>
      <c r="O32" s="62" t="s">
        <v>213</v>
      </c>
      <c r="P32" s="62" t="s">
        <v>214</v>
      </c>
      <c r="Q32" s="107">
        <v>12</v>
      </c>
      <c r="R32" s="107">
        <v>20</v>
      </c>
      <c r="S32" s="65">
        <f t="shared" si="4"/>
        <v>0.6</v>
      </c>
      <c r="T32" s="65">
        <f>S32/L32</f>
        <v>0.7058823529411765</v>
      </c>
      <c r="U32" s="126" t="str">
        <f>IF(S32&gt;=80%,$P$6,IF(S32&gt;=55%,$O$6,IF(S32&gt;=35%,$N$6,IF(S32&lt;35%,$M$6,"ojo"))))</f>
        <v>ACEPTABLE</v>
      </c>
      <c r="V32" s="119" t="s">
        <v>259</v>
      </c>
      <c r="W32" s="107" t="s">
        <v>283</v>
      </c>
      <c r="X32" s="107" t="s">
        <v>265</v>
      </c>
    </row>
    <row r="33" spans="1:24" ht="177.75" customHeight="1">
      <c r="A33" s="66">
        <v>4</v>
      </c>
      <c r="B33" s="67" t="s">
        <v>156</v>
      </c>
      <c r="C33" s="66">
        <v>4.2</v>
      </c>
      <c r="D33" s="67" t="s">
        <v>158</v>
      </c>
      <c r="E33" s="66" t="s">
        <v>77</v>
      </c>
      <c r="F33" s="66" t="s">
        <v>32</v>
      </c>
      <c r="G33" s="66" t="s">
        <v>103</v>
      </c>
      <c r="H33" s="68" t="s">
        <v>122</v>
      </c>
      <c r="I33" s="66" t="s">
        <v>192</v>
      </c>
      <c r="J33" s="66" t="s">
        <v>123</v>
      </c>
      <c r="K33" s="66" t="s">
        <v>125</v>
      </c>
      <c r="L33" s="69">
        <v>1</v>
      </c>
      <c r="M33" s="66" t="s">
        <v>27</v>
      </c>
      <c r="N33" s="66" t="s">
        <v>28</v>
      </c>
      <c r="O33" s="66" t="s">
        <v>29</v>
      </c>
      <c r="P33" s="66" t="s">
        <v>30</v>
      </c>
      <c r="Q33" s="108">
        <v>293</v>
      </c>
      <c r="R33" s="108">
        <v>293</v>
      </c>
      <c r="S33" s="69">
        <f t="shared" si="4"/>
        <v>1</v>
      </c>
      <c r="T33" s="69">
        <f aca="true" t="shared" si="6" ref="T33:T39">(S33/L33)</f>
        <v>1</v>
      </c>
      <c r="U33" s="126" t="str">
        <f t="shared" si="5"/>
        <v>SATISFACTORIO</v>
      </c>
      <c r="V33" s="120" t="s">
        <v>247</v>
      </c>
      <c r="W33" s="108" t="s">
        <v>284</v>
      </c>
      <c r="X33" s="108" t="s">
        <v>265</v>
      </c>
    </row>
    <row r="34" spans="1:24" ht="168" customHeight="1">
      <c r="A34" s="66">
        <v>4</v>
      </c>
      <c r="B34" s="67" t="s">
        <v>156</v>
      </c>
      <c r="C34" s="66">
        <v>4.2</v>
      </c>
      <c r="D34" s="67" t="s">
        <v>235</v>
      </c>
      <c r="E34" s="66" t="s">
        <v>77</v>
      </c>
      <c r="F34" s="66" t="s">
        <v>33</v>
      </c>
      <c r="G34" s="66" t="s">
        <v>232</v>
      </c>
      <c r="H34" s="68" t="s">
        <v>231</v>
      </c>
      <c r="I34" s="66" t="s">
        <v>248</v>
      </c>
      <c r="J34" s="66" t="s">
        <v>123</v>
      </c>
      <c r="K34" s="66" t="s">
        <v>125</v>
      </c>
      <c r="L34" s="69">
        <v>0.91</v>
      </c>
      <c r="M34" s="66" t="s">
        <v>203</v>
      </c>
      <c r="N34" s="66" t="s">
        <v>233</v>
      </c>
      <c r="O34" s="66" t="s">
        <v>234</v>
      </c>
      <c r="P34" s="66" t="s">
        <v>206</v>
      </c>
      <c r="Q34" s="108">
        <v>11</v>
      </c>
      <c r="R34" s="108">
        <v>11</v>
      </c>
      <c r="S34" s="69">
        <f t="shared" si="4"/>
        <v>1</v>
      </c>
      <c r="T34" s="69">
        <f t="shared" si="6"/>
        <v>1.0989010989010988</v>
      </c>
      <c r="U34" s="126" t="str">
        <f>IF(S34&gt;=85%,$P$6,IF(S34&gt;=60%,$O$6,IF(S34&gt;=50%,$N$6,IF(S34&lt;40%,$M$6,"ojo"))))</f>
        <v>SATISFACTORIO</v>
      </c>
      <c r="V34" s="120" t="s">
        <v>260</v>
      </c>
      <c r="W34" s="108" t="s">
        <v>285</v>
      </c>
      <c r="X34" s="108" t="s">
        <v>265</v>
      </c>
    </row>
    <row r="35" spans="1:24" ht="150" customHeight="1">
      <c r="A35" s="70">
        <v>3</v>
      </c>
      <c r="B35" s="72" t="s">
        <v>128</v>
      </c>
      <c r="C35" s="70">
        <v>3.1</v>
      </c>
      <c r="D35" s="72" t="s">
        <v>159</v>
      </c>
      <c r="E35" s="70" t="s">
        <v>60</v>
      </c>
      <c r="F35" s="70" t="s">
        <v>32</v>
      </c>
      <c r="G35" s="70" t="s">
        <v>61</v>
      </c>
      <c r="H35" s="73" t="s">
        <v>75</v>
      </c>
      <c r="I35" s="70" t="s">
        <v>160</v>
      </c>
      <c r="J35" s="70" t="s">
        <v>123</v>
      </c>
      <c r="K35" s="70" t="s">
        <v>125</v>
      </c>
      <c r="L35" s="71">
        <v>0.9</v>
      </c>
      <c r="M35" s="70" t="s">
        <v>203</v>
      </c>
      <c r="N35" s="70" t="s">
        <v>204</v>
      </c>
      <c r="O35" s="70" t="s">
        <v>205</v>
      </c>
      <c r="P35" s="70" t="s">
        <v>206</v>
      </c>
      <c r="Q35" s="109">
        <v>11233</v>
      </c>
      <c r="R35" s="109">
        <v>205</v>
      </c>
      <c r="S35" s="71">
        <f>(Q35/R35)/100</f>
        <v>0.5479512195121952</v>
      </c>
      <c r="T35" s="71">
        <f t="shared" si="6"/>
        <v>0.6088346883468835</v>
      </c>
      <c r="U35" s="126" t="str">
        <f>IF(S35&gt;=85%,$P$6,IF(S35&gt;=60%,$O$6,IF(S35&gt;=40%,$N$6,IF(S35&lt;40%,$M$6,"ojo"))))</f>
        <v>MINIMO</v>
      </c>
      <c r="V35" s="121" t="s">
        <v>244</v>
      </c>
      <c r="W35" s="109" t="s">
        <v>286</v>
      </c>
      <c r="X35" s="109" t="s">
        <v>265</v>
      </c>
    </row>
    <row r="36" spans="1:24" ht="101.25" customHeight="1">
      <c r="A36" s="70">
        <v>3</v>
      </c>
      <c r="B36" s="72" t="s">
        <v>128</v>
      </c>
      <c r="C36" s="70">
        <v>3.1</v>
      </c>
      <c r="D36" s="72" t="s">
        <v>159</v>
      </c>
      <c r="E36" s="70" t="s">
        <v>60</v>
      </c>
      <c r="F36" s="70" t="s">
        <v>32</v>
      </c>
      <c r="G36" s="70" t="s">
        <v>62</v>
      </c>
      <c r="H36" s="73" t="s">
        <v>76</v>
      </c>
      <c r="I36" s="70" t="s">
        <v>160</v>
      </c>
      <c r="J36" s="70" t="s">
        <v>123</v>
      </c>
      <c r="K36" s="70" t="s">
        <v>125</v>
      </c>
      <c r="L36" s="71">
        <v>0.9</v>
      </c>
      <c r="M36" s="70" t="s">
        <v>203</v>
      </c>
      <c r="N36" s="70" t="s">
        <v>204</v>
      </c>
      <c r="O36" s="70" t="s">
        <v>205</v>
      </c>
      <c r="P36" s="70" t="s">
        <v>206</v>
      </c>
      <c r="Q36" s="109">
        <v>11233</v>
      </c>
      <c r="R36" s="109">
        <v>205</v>
      </c>
      <c r="S36" s="71">
        <f>(Q36/R36)/100</f>
        <v>0.5479512195121952</v>
      </c>
      <c r="T36" s="71">
        <f t="shared" si="6"/>
        <v>0.6088346883468835</v>
      </c>
      <c r="U36" s="126" t="str">
        <f>IF(S36&gt;=85%,$P$6,IF(S36&gt;=60%,$O$6,IF(S36&gt;=40%,$N$6,IF(S36&lt;40%,$M$6,"ojo"))))</f>
        <v>MINIMO</v>
      </c>
      <c r="V36" s="121" t="s">
        <v>264</v>
      </c>
      <c r="W36" s="109" t="s">
        <v>287</v>
      </c>
      <c r="X36" s="109" t="s">
        <v>265</v>
      </c>
    </row>
    <row r="37" spans="1:24" ht="122.25" customHeight="1">
      <c r="A37" s="70">
        <v>3</v>
      </c>
      <c r="B37" s="72" t="s">
        <v>128</v>
      </c>
      <c r="C37" s="70">
        <v>3.2</v>
      </c>
      <c r="D37" s="72" t="s">
        <v>161</v>
      </c>
      <c r="E37" s="70" t="s">
        <v>60</v>
      </c>
      <c r="F37" s="70" t="s">
        <v>32</v>
      </c>
      <c r="G37" s="70" t="s">
        <v>63</v>
      </c>
      <c r="H37" s="73" t="s">
        <v>64</v>
      </c>
      <c r="I37" s="70" t="s">
        <v>140</v>
      </c>
      <c r="J37" s="70" t="s">
        <v>123</v>
      </c>
      <c r="K37" s="70" t="s">
        <v>125</v>
      </c>
      <c r="L37" s="71">
        <v>0.9</v>
      </c>
      <c r="M37" s="70" t="s">
        <v>203</v>
      </c>
      <c r="N37" s="70" t="s">
        <v>204</v>
      </c>
      <c r="O37" s="70" t="s">
        <v>205</v>
      </c>
      <c r="P37" s="70" t="s">
        <v>206</v>
      </c>
      <c r="Q37" s="109">
        <v>2687</v>
      </c>
      <c r="R37" s="109">
        <v>29</v>
      </c>
      <c r="S37" s="71">
        <f>(Q37/R37)/100</f>
        <v>0.9265517241379311</v>
      </c>
      <c r="T37" s="71">
        <f t="shared" si="6"/>
        <v>1.0295019157088123</v>
      </c>
      <c r="U37" s="126" t="str">
        <f>IF(S37&gt;=85%,$P$6,IF(S37&gt;=60%,$O$6,IF(S37&gt;=40%,$N$6,IF(S37&lt;40%,$M$6,"ojo"))))</f>
        <v>SATISFACTORIO</v>
      </c>
      <c r="V37" s="121" t="s">
        <v>236</v>
      </c>
      <c r="W37" s="109" t="s">
        <v>288</v>
      </c>
      <c r="X37" s="109" t="s">
        <v>265</v>
      </c>
    </row>
    <row r="38" spans="1:24" ht="409.5" customHeight="1">
      <c r="A38" s="13">
        <v>6</v>
      </c>
      <c r="B38" s="14" t="s">
        <v>127</v>
      </c>
      <c r="C38" s="13">
        <v>6.3</v>
      </c>
      <c r="D38" s="14" t="s">
        <v>162</v>
      </c>
      <c r="E38" s="13" t="s">
        <v>65</v>
      </c>
      <c r="F38" s="13" t="s">
        <v>32</v>
      </c>
      <c r="G38" s="13" t="s">
        <v>66</v>
      </c>
      <c r="H38" s="15" t="s">
        <v>110</v>
      </c>
      <c r="I38" s="13" t="s">
        <v>193</v>
      </c>
      <c r="J38" s="13" t="s">
        <v>123</v>
      </c>
      <c r="K38" s="13" t="s">
        <v>125</v>
      </c>
      <c r="L38" s="13" t="s">
        <v>36</v>
      </c>
      <c r="M38" s="13" t="s">
        <v>27</v>
      </c>
      <c r="N38" s="13" t="s">
        <v>28</v>
      </c>
      <c r="O38" s="13" t="s">
        <v>29</v>
      </c>
      <c r="P38" s="13" t="s">
        <v>30</v>
      </c>
      <c r="Q38" s="110">
        <v>9</v>
      </c>
      <c r="R38" s="110">
        <v>9</v>
      </c>
      <c r="S38" s="131">
        <f t="shared" si="4"/>
        <v>1</v>
      </c>
      <c r="T38" s="131">
        <f t="shared" si="6"/>
        <v>1</v>
      </c>
      <c r="U38" s="126" t="str">
        <f t="shared" si="5"/>
        <v>SATISFACTORIO</v>
      </c>
      <c r="V38" s="122" t="s">
        <v>237</v>
      </c>
      <c r="W38" s="122" t="s">
        <v>296</v>
      </c>
      <c r="X38" s="110" t="s">
        <v>295</v>
      </c>
    </row>
    <row r="39" spans="1:24" ht="108" customHeight="1">
      <c r="A39" s="13">
        <v>3</v>
      </c>
      <c r="B39" s="14" t="s">
        <v>128</v>
      </c>
      <c r="C39" s="13">
        <v>3.2</v>
      </c>
      <c r="D39" s="14" t="s">
        <v>161</v>
      </c>
      <c r="E39" s="13" t="s">
        <v>65</v>
      </c>
      <c r="F39" s="13" t="s">
        <v>33</v>
      </c>
      <c r="G39" s="13" t="s">
        <v>201</v>
      </c>
      <c r="H39" s="15" t="s">
        <v>200</v>
      </c>
      <c r="I39" s="13" t="s">
        <v>202</v>
      </c>
      <c r="J39" s="13" t="s">
        <v>123</v>
      </c>
      <c r="K39" s="13" t="s">
        <v>124</v>
      </c>
      <c r="L39" s="13" t="s">
        <v>36</v>
      </c>
      <c r="M39" s="13" t="s">
        <v>27</v>
      </c>
      <c r="N39" s="13" t="s">
        <v>28</v>
      </c>
      <c r="O39" s="13" t="s">
        <v>29</v>
      </c>
      <c r="P39" s="13" t="s">
        <v>30</v>
      </c>
      <c r="Q39" s="110">
        <v>0</v>
      </c>
      <c r="R39" s="110">
        <v>1</v>
      </c>
      <c r="S39" s="131">
        <f t="shared" si="4"/>
        <v>0</v>
      </c>
      <c r="T39" s="131">
        <f t="shared" si="6"/>
        <v>0</v>
      </c>
      <c r="U39" s="126" t="str">
        <f t="shared" si="5"/>
        <v>INSATISFACTORIO</v>
      </c>
      <c r="V39" s="122" t="s">
        <v>258</v>
      </c>
      <c r="W39" s="122" t="s">
        <v>294</v>
      </c>
      <c r="X39" s="110" t="s">
        <v>295</v>
      </c>
    </row>
  </sheetData>
  <sheetProtection/>
  <mergeCells count="12">
    <mergeCell ref="A5:D5"/>
    <mergeCell ref="E5:L5"/>
    <mergeCell ref="M5:P5"/>
    <mergeCell ref="Q5:X5"/>
    <mergeCell ref="V1:X3"/>
    <mergeCell ref="V4:X4"/>
    <mergeCell ref="A1:D3"/>
    <mergeCell ref="A4:D4"/>
    <mergeCell ref="E1:U1"/>
    <mergeCell ref="E2:U3"/>
    <mergeCell ref="I4:U4"/>
    <mergeCell ref="E4:H4"/>
  </mergeCells>
  <conditionalFormatting sqref="U6 U9:U39">
    <cfRule type="cellIs" priority="86" dxfId="4" operator="equal" stopIfTrue="1">
      <formula>"INSATISFACTORIO"</formula>
    </cfRule>
  </conditionalFormatting>
  <conditionalFormatting sqref="U9:U39">
    <cfRule type="cellIs" priority="65" dxfId="2" operator="equal" stopIfTrue="1">
      <formula>"MINIMO"</formula>
    </cfRule>
    <cfRule type="cellIs" priority="66" dxfId="1" operator="equal" stopIfTrue="1">
      <formula>"SATISFACTORIO"</formula>
    </cfRule>
    <cfRule type="cellIs" priority="67" dxfId="0" operator="equal" stopIfTrue="1">
      <formula>"ACEPTABLE"</formula>
    </cfRule>
    <cfRule type="cellIs" priority="68" dxfId="0" operator="equal" stopIfTrue="1">
      <formula>"""ACEPTABLE"""</formula>
    </cfRule>
    <cfRule type="cellIs" priority="69"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75" t="s">
        <v>78</v>
      </c>
      <c r="B1">
        <v>100</v>
      </c>
    </row>
    <row r="2" spans="1:2" ht="15">
      <c r="A2" s="175"/>
      <c r="B2">
        <v>100</v>
      </c>
    </row>
    <row r="3" spans="1:2" ht="15">
      <c r="A3" s="175"/>
      <c r="B3">
        <v>100</v>
      </c>
    </row>
    <row r="4" spans="1:2" ht="15">
      <c r="A4" s="175"/>
      <c r="B4">
        <v>100</v>
      </c>
    </row>
    <row r="5" spans="1:2" ht="15">
      <c r="A5" s="176" t="s">
        <v>80</v>
      </c>
      <c r="B5">
        <v>55</v>
      </c>
    </row>
    <row r="6" spans="1:2" ht="15">
      <c r="A6" s="176"/>
      <c r="B6">
        <v>100</v>
      </c>
    </row>
    <row r="7" spans="1:2" ht="15">
      <c r="A7" s="176"/>
      <c r="B7">
        <v>40</v>
      </c>
    </row>
    <row r="8" spans="1:2" ht="15">
      <c r="A8" s="176"/>
      <c r="B8">
        <v>95</v>
      </c>
    </row>
    <row r="9" spans="1:2" ht="15">
      <c r="A9" s="177" t="s">
        <v>79</v>
      </c>
      <c r="B9">
        <v>100</v>
      </c>
    </row>
    <row r="10" spans="1:2" ht="15">
      <c r="A10" s="177"/>
      <c r="B10">
        <v>100</v>
      </c>
    </row>
    <row r="11" spans="1:2" ht="15">
      <c r="A11" s="178" t="s">
        <v>81</v>
      </c>
      <c r="B11">
        <v>96</v>
      </c>
    </row>
    <row r="12" spans="1:2" ht="15">
      <c r="A12" s="178"/>
      <c r="B12">
        <v>100</v>
      </c>
    </row>
    <row r="13" spans="1:2" ht="15">
      <c r="A13" s="1" t="s">
        <v>82</v>
      </c>
      <c r="B13">
        <v>100</v>
      </c>
    </row>
    <row r="14" spans="1:2" ht="15">
      <c r="A14" s="179" t="s">
        <v>83</v>
      </c>
      <c r="B14">
        <v>100</v>
      </c>
    </row>
    <row r="15" spans="1:2" ht="15">
      <c r="A15" s="180"/>
      <c r="B15">
        <v>86</v>
      </c>
    </row>
    <row r="16" spans="1:2" ht="15">
      <c r="A16" s="180"/>
      <c r="B16">
        <v>100</v>
      </c>
    </row>
    <row r="17" spans="1:2" ht="15">
      <c r="A17" s="181"/>
      <c r="B17">
        <v>25</v>
      </c>
    </row>
    <row r="18" spans="1:2" ht="15">
      <c r="A18" s="169" t="s">
        <v>84</v>
      </c>
      <c r="B18">
        <v>53</v>
      </c>
    </row>
    <row r="19" spans="1:2" ht="15">
      <c r="A19" s="169"/>
      <c r="B19">
        <v>100</v>
      </c>
    </row>
    <row r="20" spans="1:2" ht="15">
      <c r="A20" s="170" t="s">
        <v>85</v>
      </c>
      <c r="B20">
        <v>100</v>
      </c>
    </row>
    <row r="21" spans="1:2" ht="15">
      <c r="A21" s="170"/>
      <c r="B21">
        <v>100</v>
      </c>
    </row>
    <row r="22" spans="1:2" ht="15">
      <c r="A22" s="170"/>
      <c r="B22">
        <v>100</v>
      </c>
    </row>
    <row r="23" spans="1:2" ht="15">
      <c r="A23" s="171" t="s">
        <v>86</v>
      </c>
      <c r="B23">
        <v>99</v>
      </c>
    </row>
    <row r="24" spans="1:2" ht="15">
      <c r="A24" s="171"/>
      <c r="B24">
        <v>100</v>
      </c>
    </row>
    <row r="25" spans="1:2" ht="15">
      <c r="A25" s="171"/>
      <c r="B25">
        <v>88</v>
      </c>
    </row>
    <row r="26" spans="1:2" ht="15">
      <c r="A26" s="172" t="s">
        <v>87</v>
      </c>
      <c r="B26">
        <v>75</v>
      </c>
    </row>
    <row r="27" spans="1:2" ht="15">
      <c r="A27" s="172"/>
      <c r="B27">
        <v>24</v>
      </c>
    </row>
    <row r="28" spans="1:7" ht="15">
      <c r="A28" s="173" t="s">
        <v>88</v>
      </c>
      <c r="B28" s="2">
        <v>100</v>
      </c>
      <c r="C28" s="174" t="s">
        <v>89</v>
      </c>
      <c r="D28" s="174"/>
      <c r="E28" s="174"/>
      <c r="F28" s="174"/>
      <c r="G28" s="174"/>
    </row>
    <row r="29" spans="1:2" ht="15">
      <c r="A29" s="173"/>
      <c r="B29">
        <v>100</v>
      </c>
    </row>
    <row r="30" spans="1:2" ht="15">
      <c r="A30" s="168" t="s">
        <v>90</v>
      </c>
      <c r="B30">
        <v>100</v>
      </c>
    </row>
    <row r="31" spans="1:2" ht="15">
      <c r="A31" s="168"/>
      <c r="B31">
        <v>0</v>
      </c>
    </row>
    <row r="32" spans="1:2" ht="15">
      <c r="A32" s="168"/>
      <c r="B32">
        <v>70</v>
      </c>
    </row>
    <row r="33" spans="1:2" ht="15">
      <c r="A33" s="3" t="s">
        <v>91</v>
      </c>
      <c r="B33">
        <v>100</v>
      </c>
    </row>
    <row r="34" spans="1:2" ht="15">
      <c r="A34" s="169" t="s">
        <v>92</v>
      </c>
      <c r="B34">
        <v>100</v>
      </c>
    </row>
    <row r="35" spans="1:2" ht="15">
      <c r="A35" s="169"/>
      <c r="B35">
        <v>100</v>
      </c>
    </row>
    <row r="36" spans="1:2" ht="15">
      <c r="A36" s="169"/>
      <c r="B36">
        <v>63</v>
      </c>
    </row>
    <row r="37" spans="1:2" ht="15">
      <c r="A37" s="169"/>
      <c r="B37">
        <v>53</v>
      </c>
    </row>
    <row r="38" spans="1:2" ht="15">
      <c r="A38" s="4" t="s">
        <v>93</v>
      </c>
      <c r="B38">
        <v>100</v>
      </c>
    </row>
    <row r="39" ht="33.75">
      <c r="B39" s="5">
        <f>SUM(B1:B38)</f>
        <v>3222</v>
      </c>
    </row>
  </sheetData>
  <sheetProtection/>
  <mergeCells count="13">
    <mergeCell ref="C28:G28"/>
    <mergeCell ref="A1:A4"/>
    <mergeCell ref="A5:A8"/>
    <mergeCell ref="A9:A10"/>
    <mergeCell ref="A11:A12"/>
    <mergeCell ref="A14:A17"/>
    <mergeCell ref="A18:A19"/>
    <mergeCell ref="A30:A32"/>
    <mergeCell ref="A34:A37"/>
    <mergeCell ref="A20:A22"/>
    <mergeCell ref="A23:A25"/>
    <mergeCell ref="A26:A27"/>
    <mergeCell ref="A28: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97</v>
      </c>
    </row>
    <row r="14" ht="24" customHeight="1">
      <c r="A14" s="8" t="s">
        <v>96</v>
      </c>
    </row>
    <row r="15" ht="29.25" customHeight="1">
      <c r="A15" s="7" t="s">
        <v>95</v>
      </c>
    </row>
    <row r="16" ht="33" customHeight="1">
      <c r="A16" s="6"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2018-08-03T15:18:59Z</dcterms:modified>
  <cp:category/>
  <cp:version/>
  <cp:contentType/>
  <cp:contentStatus/>
</cp:coreProperties>
</file>